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4" activeTab="9"/>
  </bookViews>
  <sheets>
    <sheet name="乔木" sheetId="1" r:id="rId1"/>
    <sheet name="地被" sheetId="2" r:id="rId2"/>
    <sheet name="水生" sheetId="3" r:id="rId3"/>
    <sheet name="零星材料 -生态浮岛" sheetId="11" r:id="rId4"/>
    <sheet name="零星材料 -土工布、防渗膜" sheetId="12" r:id="rId5"/>
    <sheet name="零星材料 -固化剂" sheetId="13" r:id="rId6"/>
    <sheet name="石料部份" sheetId="5" r:id="rId7"/>
    <sheet name="预制构件类 " sheetId="6" r:id="rId8"/>
    <sheet name="智慧管控一" sheetId="7" r:id="rId9"/>
    <sheet name="动植物智慧管控 " sheetId="10" r:id="rId10"/>
  </sheets>
  <definedNames>
    <definedName name="_xlnm.Print_Area" localSheetId="1">地被!$A$1:$H$105</definedName>
    <definedName name="_xlnm.Print_Area" localSheetId="2">水生!$A$1:$H$86</definedName>
    <definedName name="_xlnm.Print_Area" localSheetId="8">智慧管控一!$A$1:$H$104</definedName>
    <definedName name="_xlnm.Print_Titles" localSheetId="1">地被!$1:$3</definedName>
    <definedName name="_xlnm.Print_Titles" localSheetId="0">乔木!$1:$3</definedName>
    <definedName name="_xlnm.Print_Titles" localSheetId="2">水生!$1:$3</definedName>
    <definedName name="_xlnm.Print_Titles" localSheetId="8">智慧管控一!$3:$3</definedName>
    <definedName name="_xlnm.Print_Area" localSheetId="9">'动植物智慧管控 '!$A$1:$H$1925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<sst xmlns="http://schemas.openxmlformats.org/spreadsheetml/2006/main" count="2231" uniqueCount="808">
  <si>
    <t>苗木主材报价表（乔木）</t>
  </si>
  <si>
    <t>序号</t>
  </si>
  <si>
    <t>名称</t>
  </si>
  <si>
    <t>乔木苗木规格(厘米)</t>
  </si>
  <si>
    <t>单位</t>
  </si>
  <si>
    <t>数量</t>
  </si>
  <si>
    <t>含税单价</t>
  </si>
  <si>
    <t>备注</t>
  </si>
  <si>
    <t>高度</t>
  </si>
  <si>
    <t>胸径</t>
  </si>
  <si>
    <t>地径</t>
  </si>
  <si>
    <t>蓬径</t>
  </si>
  <si>
    <t>黄金槐</t>
  </si>
  <si>
    <t>株</t>
  </si>
  <si>
    <r>
      <rPr>
        <sz val="13"/>
        <color theme="1"/>
        <rFont val="方正仿宋_GBK"/>
        <charset val="134"/>
      </rPr>
      <t>全冠，树形优美，分枝点</t>
    </r>
    <r>
      <rPr>
        <sz val="13"/>
        <color theme="1"/>
        <rFont val="Times New Roman"/>
        <charset val="134"/>
      </rPr>
      <t>0.8</t>
    </r>
    <r>
      <rPr>
        <sz val="13"/>
        <color theme="1"/>
        <rFont val="方正仿宋_GBK"/>
        <charset val="134"/>
      </rPr>
      <t>米</t>
    </r>
  </si>
  <si>
    <t>国槐</t>
  </si>
  <si>
    <t>400-450</t>
  </si>
  <si>
    <r>
      <rPr>
        <sz val="13"/>
        <color theme="1"/>
        <rFont val="方正仿宋_GBK"/>
        <charset val="134"/>
      </rPr>
      <t>全冠，树形优美，分枝点</t>
    </r>
    <r>
      <rPr>
        <sz val="13"/>
        <color theme="1"/>
        <rFont val="Times New Roman"/>
        <charset val="134"/>
      </rPr>
      <t>1.8</t>
    </r>
    <r>
      <rPr>
        <sz val="13"/>
        <color theme="1"/>
        <rFont val="方正仿宋_GBK"/>
        <charset val="134"/>
      </rPr>
      <t>米</t>
    </r>
  </si>
  <si>
    <r>
      <rPr>
        <sz val="13"/>
        <color theme="1"/>
        <rFont val="方正仿宋_GBK"/>
        <charset val="134"/>
      </rPr>
      <t>枇杷</t>
    </r>
    <r>
      <rPr>
        <sz val="13"/>
        <color theme="1"/>
        <rFont val="Times New Roman"/>
        <charset val="134"/>
      </rPr>
      <t>B</t>
    </r>
  </si>
  <si>
    <r>
      <rPr>
        <sz val="13"/>
        <color theme="1"/>
        <rFont val="方正仿宋_GBK"/>
        <charset val="134"/>
      </rPr>
      <t>全冠，树形优美，分枝点</t>
    </r>
    <r>
      <rPr>
        <sz val="13"/>
        <color theme="1"/>
        <rFont val="Times New Roman"/>
        <charset val="134"/>
      </rPr>
      <t>0.8-1.2</t>
    </r>
    <r>
      <rPr>
        <sz val="13"/>
        <color theme="1"/>
        <rFont val="方正仿宋_GBK"/>
        <charset val="134"/>
      </rPr>
      <t>米</t>
    </r>
  </si>
  <si>
    <r>
      <rPr>
        <sz val="13"/>
        <color theme="1"/>
        <rFont val="方正仿宋_GBK"/>
        <charset val="134"/>
      </rPr>
      <t>桂花</t>
    </r>
    <r>
      <rPr>
        <sz val="13"/>
        <color theme="1"/>
        <rFont val="Times New Roman"/>
        <charset val="134"/>
      </rPr>
      <t>A</t>
    </r>
  </si>
  <si>
    <t>全冠，树形优美</t>
  </si>
  <si>
    <r>
      <rPr>
        <sz val="13"/>
        <color theme="1"/>
        <rFont val="方正仿宋_GBK"/>
        <charset val="134"/>
      </rPr>
      <t>桂花</t>
    </r>
    <r>
      <rPr>
        <sz val="13"/>
        <color theme="1"/>
        <rFont val="Times New Roman"/>
        <charset val="134"/>
      </rPr>
      <t>B</t>
    </r>
  </si>
  <si>
    <r>
      <rPr>
        <sz val="13"/>
        <color theme="1"/>
        <rFont val="方正仿宋_GBK"/>
        <charset val="134"/>
      </rPr>
      <t>桂花</t>
    </r>
    <r>
      <rPr>
        <sz val="13"/>
        <color theme="1"/>
        <rFont val="Times New Roman"/>
        <charset val="134"/>
      </rPr>
      <t>C</t>
    </r>
  </si>
  <si>
    <t>300-350</t>
  </si>
  <si>
    <t>250-300</t>
  </si>
  <si>
    <r>
      <rPr>
        <sz val="13"/>
        <color theme="1"/>
        <rFont val="方正仿宋_GBK"/>
        <charset val="134"/>
      </rPr>
      <t>四季桂</t>
    </r>
    <r>
      <rPr>
        <sz val="13"/>
        <color theme="1"/>
        <rFont val="Times New Roman"/>
        <charset val="134"/>
      </rPr>
      <t>D</t>
    </r>
  </si>
  <si>
    <t>200-250</t>
  </si>
  <si>
    <t>鸡爪槭</t>
  </si>
  <si>
    <r>
      <rPr>
        <sz val="13"/>
        <color theme="1"/>
        <rFont val="方正仿宋_GBK"/>
        <charset val="134"/>
      </rPr>
      <t>全冠，树形优美，分枝点</t>
    </r>
    <r>
      <rPr>
        <sz val="13"/>
        <color theme="1"/>
        <rFont val="Times New Roman"/>
        <charset val="134"/>
      </rPr>
      <t>0.6</t>
    </r>
    <r>
      <rPr>
        <sz val="13"/>
        <color theme="1"/>
        <rFont val="方正仿宋_GBK"/>
        <charset val="134"/>
      </rPr>
      <t>米</t>
    </r>
  </si>
  <si>
    <t>350-450</t>
  </si>
  <si>
    <t>日本晚樱</t>
  </si>
  <si>
    <t>垂柳</t>
  </si>
  <si>
    <r>
      <rPr>
        <sz val="13"/>
        <color theme="1"/>
        <rFont val="方正仿宋_GBK"/>
        <charset val="134"/>
      </rPr>
      <t>全冠，树形优美，分枝点</t>
    </r>
    <r>
      <rPr>
        <sz val="13"/>
        <color theme="1"/>
        <rFont val="Times New Roman"/>
        <charset val="134"/>
      </rPr>
      <t>1.8</t>
    </r>
    <r>
      <rPr>
        <sz val="13"/>
        <color theme="1"/>
        <rFont val="方正仿宋_GBK"/>
        <charset val="134"/>
      </rPr>
      <t>米以上</t>
    </r>
  </si>
  <si>
    <r>
      <rPr>
        <sz val="13"/>
        <color theme="1"/>
        <rFont val="方正仿宋_GBK"/>
        <charset val="134"/>
      </rPr>
      <t>乌桕</t>
    </r>
    <r>
      <rPr>
        <sz val="13"/>
        <color theme="1"/>
        <rFont val="Times New Roman"/>
        <charset val="134"/>
      </rPr>
      <t xml:space="preserve"> </t>
    </r>
  </si>
  <si>
    <r>
      <rPr>
        <sz val="13"/>
        <color theme="1"/>
        <rFont val="方正仿宋_GBK"/>
        <charset val="134"/>
      </rPr>
      <t>乌桕</t>
    </r>
    <r>
      <rPr>
        <sz val="13"/>
        <color theme="1"/>
        <rFont val="Times New Roman"/>
        <charset val="134"/>
      </rPr>
      <t>A</t>
    </r>
  </si>
  <si>
    <t>丛生乌桕</t>
  </si>
  <si>
    <r>
      <rPr>
        <sz val="13"/>
        <color theme="1"/>
        <rFont val="Times New Roman"/>
        <charset val="134"/>
      </rPr>
      <t>4-5</t>
    </r>
    <r>
      <rPr>
        <sz val="13"/>
        <color theme="1"/>
        <rFont val="方正仿宋_GBK"/>
        <charset val="134"/>
      </rPr>
      <t>杆，总杆径＞</t>
    </r>
    <r>
      <rPr>
        <sz val="13"/>
        <color theme="1"/>
        <rFont val="Times New Roman"/>
        <charset val="134"/>
      </rPr>
      <t>40cm</t>
    </r>
    <r>
      <rPr>
        <sz val="13"/>
        <color theme="1"/>
        <rFont val="方正仿宋_GBK"/>
        <charset val="134"/>
      </rPr>
      <t>，分枝点</t>
    </r>
    <r>
      <rPr>
        <sz val="13"/>
        <color theme="1"/>
        <rFont val="Times New Roman"/>
        <charset val="134"/>
      </rPr>
      <t>1.8</t>
    </r>
    <r>
      <rPr>
        <sz val="13"/>
        <color theme="1"/>
        <rFont val="方正仿宋_GBK"/>
        <charset val="134"/>
      </rPr>
      <t>米，全冠移栽，树形优美</t>
    </r>
  </si>
  <si>
    <t>无患子</t>
  </si>
  <si>
    <t>栾树</t>
  </si>
  <si>
    <r>
      <rPr>
        <sz val="13"/>
        <color theme="1"/>
        <rFont val="方正仿宋_GBK"/>
        <charset val="134"/>
      </rPr>
      <t>三角枫</t>
    </r>
    <r>
      <rPr>
        <sz val="13"/>
        <color theme="1"/>
        <rFont val="Times New Roman"/>
        <charset val="134"/>
      </rPr>
      <t>A</t>
    </r>
  </si>
  <si>
    <t>650-750</t>
  </si>
  <si>
    <t>450-550</t>
  </si>
  <si>
    <t>三角枫</t>
  </si>
  <si>
    <t>350-400</t>
  </si>
  <si>
    <t>大叶女贞</t>
  </si>
  <si>
    <r>
      <rPr>
        <sz val="13"/>
        <color theme="1"/>
        <rFont val="方正仿宋_GBK"/>
        <charset val="134"/>
      </rPr>
      <t>全冠</t>
    </r>
    <r>
      <rPr>
        <sz val="13"/>
        <color theme="1"/>
        <rFont val="Times New Roman"/>
        <charset val="134"/>
      </rPr>
      <t>,</t>
    </r>
    <r>
      <rPr>
        <sz val="13"/>
        <color theme="1"/>
        <rFont val="方正仿宋_GBK"/>
        <charset val="134"/>
      </rPr>
      <t>树形端正</t>
    </r>
    <r>
      <rPr>
        <sz val="13"/>
        <color theme="1"/>
        <rFont val="Times New Roman"/>
        <charset val="134"/>
      </rPr>
      <t>,</t>
    </r>
    <r>
      <rPr>
        <sz val="13"/>
        <color theme="1"/>
        <rFont val="方正仿宋_GBK"/>
        <charset val="134"/>
      </rPr>
      <t>分枝点</t>
    </r>
    <r>
      <rPr>
        <sz val="13"/>
        <color theme="1"/>
        <rFont val="Times New Roman"/>
        <charset val="134"/>
      </rPr>
      <t>1.8</t>
    </r>
    <r>
      <rPr>
        <sz val="13"/>
        <color theme="1"/>
        <rFont val="方正仿宋_GBK"/>
        <charset val="134"/>
      </rPr>
      <t>米以上</t>
    </r>
  </si>
  <si>
    <t>榉树</t>
  </si>
  <si>
    <r>
      <rPr>
        <sz val="13"/>
        <color theme="1"/>
        <rFont val="方正仿宋_GBK"/>
        <charset val="134"/>
      </rPr>
      <t>榉树</t>
    </r>
    <r>
      <rPr>
        <sz val="13"/>
        <color theme="1"/>
        <rFont val="Times New Roman"/>
        <charset val="134"/>
      </rPr>
      <t>A</t>
    </r>
  </si>
  <si>
    <r>
      <rPr>
        <sz val="13"/>
        <color theme="1"/>
        <rFont val="方正仿宋_GBK"/>
        <charset val="134"/>
      </rPr>
      <t>全冠，树形优美，分枝点</t>
    </r>
    <r>
      <rPr>
        <sz val="13"/>
        <color theme="1"/>
        <rFont val="Times New Roman"/>
        <charset val="134"/>
      </rPr>
      <t>2.2</t>
    </r>
    <r>
      <rPr>
        <sz val="13"/>
        <color theme="1"/>
        <rFont val="方正仿宋_GBK"/>
        <charset val="134"/>
      </rPr>
      <t>米以上</t>
    </r>
  </si>
  <si>
    <r>
      <rPr>
        <sz val="13"/>
        <color theme="1"/>
        <rFont val="方正仿宋_GBK"/>
        <charset val="134"/>
      </rPr>
      <t>榉树</t>
    </r>
    <r>
      <rPr>
        <sz val="13"/>
        <color theme="1"/>
        <rFont val="Times New Roman"/>
        <charset val="134"/>
      </rPr>
      <t>B</t>
    </r>
  </si>
  <si>
    <t>700-800</t>
  </si>
  <si>
    <t>450-500</t>
  </si>
  <si>
    <r>
      <rPr>
        <sz val="13"/>
        <color theme="1"/>
        <rFont val="方正仿宋_GBK"/>
        <charset val="134"/>
      </rPr>
      <t>朴树</t>
    </r>
    <r>
      <rPr>
        <sz val="13"/>
        <color theme="1"/>
        <rFont val="Times New Roman"/>
        <charset val="134"/>
      </rPr>
      <t>A</t>
    </r>
  </si>
  <si>
    <r>
      <rPr>
        <sz val="13"/>
        <color theme="1"/>
        <rFont val="方正仿宋_GBK"/>
        <charset val="134"/>
      </rPr>
      <t>朴树</t>
    </r>
    <r>
      <rPr>
        <sz val="13"/>
        <color theme="1"/>
        <rFont val="Times New Roman"/>
        <charset val="134"/>
      </rPr>
      <t>B</t>
    </r>
  </si>
  <si>
    <r>
      <rPr>
        <sz val="13"/>
        <color theme="1"/>
        <rFont val="方正仿宋_GBK"/>
        <charset val="134"/>
      </rPr>
      <t>丛生朴树</t>
    </r>
    <r>
      <rPr>
        <sz val="13"/>
        <color theme="1"/>
        <rFont val="Times New Roman"/>
        <charset val="134"/>
      </rPr>
      <t>B</t>
    </r>
  </si>
  <si>
    <t>800-1000</t>
  </si>
  <si>
    <t>500-650</t>
  </si>
  <si>
    <r>
      <rPr>
        <sz val="13"/>
        <color theme="1"/>
        <rFont val="方正仿宋_GBK"/>
        <charset val="134"/>
      </rPr>
      <t>丛生</t>
    </r>
    <r>
      <rPr>
        <sz val="13"/>
        <color theme="1"/>
        <rFont val="Times New Roman"/>
        <charset val="134"/>
      </rPr>
      <t>5</t>
    </r>
    <r>
      <rPr>
        <sz val="13"/>
        <color theme="1"/>
        <rFont val="方正仿宋_GBK"/>
        <charset val="134"/>
      </rPr>
      <t>分枝，总杆径</t>
    </r>
    <r>
      <rPr>
        <sz val="13"/>
        <color theme="1"/>
        <rFont val="Times New Roman"/>
        <charset val="134"/>
      </rPr>
      <t>50cm</t>
    </r>
    <r>
      <rPr>
        <sz val="13"/>
        <color theme="1"/>
        <rFont val="方正仿宋_GBK"/>
        <charset val="134"/>
      </rPr>
      <t>以上，分枝点</t>
    </r>
    <r>
      <rPr>
        <sz val="13"/>
        <color theme="1"/>
        <rFont val="Times New Roman"/>
        <charset val="134"/>
      </rPr>
      <t>2.0</t>
    </r>
    <r>
      <rPr>
        <sz val="13"/>
        <color theme="1"/>
        <rFont val="方正仿宋_GBK"/>
        <charset val="134"/>
      </rPr>
      <t>米，全冠移栽，树形优美</t>
    </r>
  </si>
  <si>
    <t>黄连木</t>
  </si>
  <si>
    <r>
      <rPr>
        <sz val="13"/>
        <color theme="1"/>
        <rFont val="方正仿宋_GBK"/>
        <charset val="134"/>
      </rPr>
      <t>全冠</t>
    </r>
    <r>
      <rPr>
        <sz val="13"/>
        <color theme="1"/>
        <rFont val="Times New Roman"/>
        <charset val="134"/>
      </rPr>
      <t>,</t>
    </r>
    <r>
      <rPr>
        <sz val="13"/>
        <color theme="1"/>
        <rFont val="方正仿宋_GBK"/>
        <charset val="134"/>
      </rPr>
      <t>树形饱满，分枝点</t>
    </r>
    <r>
      <rPr>
        <sz val="13"/>
        <color theme="1"/>
        <rFont val="Times New Roman"/>
        <charset val="134"/>
      </rPr>
      <t>1.8</t>
    </r>
    <r>
      <rPr>
        <sz val="13"/>
        <color theme="1"/>
        <rFont val="方正仿宋_GBK"/>
        <charset val="134"/>
      </rPr>
      <t>米以上</t>
    </r>
  </si>
  <si>
    <r>
      <rPr>
        <sz val="13"/>
        <color theme="1"/>
        <rFont val="方正仿宋_GBK"/>
        <charset val="134"/>
      </rPr>
      <t>黄连木</t>
    </r>
    <r>
      <rPr>
        <sz val="13"/>
        <color theme="1"/>
        <rFont val="Times New Roman"/>
        <charset val="134"/>
      </rPr>
      <t>A</t>
    </r>
  </si>
  <si>
    <t>600-700</t>
  </si>
  <si>
    <t>400-500</t>
  </si>
  <si>
    <r>
      <rPr>
        <sz val="13"/>
        <color theme="1"/>
        <rFont val="方正仿宋_GBK"/>
        <charset val="134"/>
      </rPr>
      <t>全冠</t>
    </r>
    <r>
      <rPr>
        <sz val="13"/>
        <color theme="1"/>
        <rFont val="Times New Roman"/>
        <charset val="134"/>
      </rPr>
      <t>,</t>
    </r>
    <r>
      <rPr>
        <sz val="13"/>
        <color theme="1"/>
        <rFont val="方正仿宋_GBK"/>
        <charset val="134"/>
      </rPr>
      <t>树形饱满，分枝点</t>
    </r>
    <r>
      <rPr>
        <sz val="13"/>
        <color theme="1"/>
        <rFont val="Times New Roman"/>
        <charset val="134"/>
      </rPr>
      <t>2.2</t>
    </r>
    <r>
      <rPr>
        <sz val="13"/>
        <color theme="1"/>
        <rFont val="方正仿宋_GBK"/>
        <charset val="134"/>
      </rPr>
      <t>米以上</t>
    </r>
  </si>
  <si>
    <t>碧桃</t>
  </si>
  <si>
    <t>150-200</t>
  </si>
  <si>
    <t>紫薇</t>
  </si>
  <si>
    <t>250-280</t>
  </si>
  <si>
    <t>200-220</t>
  </si>
  <si>
    <r>
      <rPr>
        <sz val="13"/>
        <color theme="1"/>
        <rFont val="方正仿宋_GBK"/>
        <charset val="134"/>
      </rPr>
      <t>树形优美，生长健壮，全冠，分支点</t>
    </r>
    <r>
      <rPr>
        <sz val="13"/>
        <color theme="1"/>
        <rFont val="Times New Roman"/>
        <charset val="134"/>
      </rPr>
      <t>≥0.8m</t>
    </r>
  </si>
  <si>
    <t>紫玉兰</t>
  </si>
  <si>
    <t>200-300</t>
  </si>
  <si>
    <t>海滨木槿</t>
  </si>
  <si>
    <t>杜梨</t>
  </si>
  <si>
    <t>180-200</t>
  </si>
  <si>
    <t>塔柏</t>
  </si>
  <si>
    <t>100-120</t>
  </si>
  <si>
    <t>石榴</t>
  </si>
  <si>
    <r>
      <rPr>
        <sz val="13"/>
        <color theme="1"/>
        <rFont val="方正仿宋_GBK"/>
        <charset val="134"/>
      </rPr>
      <t>全冠，树形优美，分枝点</t>
    </r>
    <r>
      <rPr>
        <sz val="13"/>
        <color theme="1"/>
        <rFont val="Times New Roman"/>
        <charset val="134"/>
      </rPr>
      <t>0.5</t>
    </r>
    <r>
      <rPr>
        <sz val="13"/>
        <color theme="1"/>
        <rFont val="方正仿宋_GBK"/>
        <charset val="134"/>
      </rPr>
      <t>米</t>
    </r>
  </si>
  <si>
    <t>弗吉尼亚栎</t>
  </si>
  <si>
    <t>白蜡</t>
  </si>
  <si>
    <t>洋槐</t>
  </si>
  <si>
    <t>黄山栾树</t>
  </si>
  <si>
    <t>550-650</t>
  </si>
  <si>
    <t>金叶榆</t>
  </si>
  <si>
    <t>楝树</t>
  </si>
  <si>
    <t>榆树</t>
  </si>
  <si>
    <t>300-400</t>
  </si>
  <si>
    <r>
      <rPr>
        <sz val="13"/>
        <color theme="1"/>
        <rFont val="方正仿宋_GBK"/>
        <charset val="134"/>
      </rPr>
      <t>银杏</t>
    </r>
    <r>
      <rPr>
        <sz val="13"/>
        <color theme="1"/>
        <rFont val="Times New Roman"/>
        <charset val="134"/>
      </rPr>
      <t xml:space="preserve"> </t>
    </r>
  </si>
  <si>
    <t>紫花泡桐</t>
  </si>
  <si>
    <t>紫叶李</t>
  </si>
  <si>
    <t>150-180</t>
  </si>
  <si>
    <t>220-250</t>
  </si>
  <si>
    <t>榆叶梅</t>
  </si>
  <si>
    <t>腊梅</t>
  </si>
  <si>
    <r>
      <rPr>
        <sz val="13"/>
        <color theme="1"/>
        <rFont val="方正仿宋_GBK"/>
        <charset val="134"/>
      </rPr>
      <t>枝点接地，丛生叶茂，树形优美，一丛不低于</t>
    </r>
    <r>
      <rPr>
        <sz val="13"/>
        <color theme="1"/>
        <rFont val="Times New Roman"/>
        <charset val="134"/>
      </rPr>
      <t>3</t>
    </r>
    <r>
      <rPr>
        <sz val="13"/>
        <color theme="1"/>
        <rFont val="方正仿宋_GBK"/>
        <charset val="134"/>
      </rPr>
      <t>分枝</t>
    </r>
  </si>
  <si>
    <r>
      <rPr>
        <sz val="13"/>
        <color theme="1"/>
        <rFont val="方正仿宋_GBK"/>
        <charset val="134"/>
      </rPr>
      <t>红梅</t>
    </r>
    <r>
      <rPr>
        <sz val="13"/>
        <color theme="1"/>
        <rFont val="Times New Roman"/>
        <charset val="134"/>
      </rPr>
      <t xml:space="preserve"> </t>
    </r>
  </si>
  <si>
    <t>西府海棠</t>
  </si>
  <si>
    <t>180-220</t>
  </si>
  <si>
    <t>130-150</t>
  </si>
  <si>
    <t>9-10</t>
  </si>
  <si>
    <t>北美海棠</t>
  </si>
  <si>
    <r>
      <rPr>
        <sz val="13"/>
        <color theme="1"/>
        <rFont val="方正仿宋_GBK"/>
        <charset val="134"/>
      </rPr>
      <t>北美海棠</t>
    </r>
    <r>
      <rPr>
        <sz val="13"/>
        <color theme="1"/>
        <rFont val="Times New Roman"/>
        <charset val="134"/>
      </rPr>
      <t xml:space="preserve">A </t>
    </r>
  </si>
  <si>
    <r>
      <rPr>
        <sz val="13"/>
        <color theme="1"/>
        <rFont val="方正仿宋_GBK"/>
        <charset val="134"/>
      </rPr>
      <t>北美海棠</t>
    </r>
    <r>
      <rPr>
        <sz val="13"/>
        <color theme="1"/>
        <rFont val="Times New Roman"/>
        <charset val="134"/>
      </rPr>
      <t>B</t>
    </r>
  </si>
  <si>
    <t>垂丝海棠</t>
  </si>
  <si>
    <r>
      <rPr>
        <sz val="13"/>
        <color theme="1"/>
        <rFont val="方正仿宋_GBK"/>
        <charset val="134"/>
      </rPr>
      <t>全冠</t>
    </r>
    <r>
      <rPr>
        <sz val="13"/>
        <color theme="1"/>
        <rFont val="Times New Roman"/>
        <charset val="134"/>
      </rPr>
      <t>,</t>
    </r>
    <r>
      <rPr>
        <sz val="13"/>
        <color theme="1"/>
        <rFont val="方正仿宋_GBK"/>
        <charset val="134"/>
      </rPr>
      <t>树冠端正</t>
    </r>
    <r>
      <rPr>
        <sz val="13"/>
        <color theme="1"/>
        <rFont val="Times New Roman"/>
        <charset val="134"/>
      </rPr>
      <t>,</t>
    </r>
    <r>
      <rPr>
        <sz val="13"/>
        <color theme="1"/>
        <rFont val="方正仿宋_GBK"/>
        <charset val="134"/>
      </rPr>
      <t>分枝点</t>
    </r>
    <r>
      <rPr>
        <sz val="13"/>
        <color theme="1"/>
        <rFont val="Times New Roman"/>
        <charset val="134"/>
      </rPr>
      <t>0.4-0.8</t>
    </r>
    <r>
      <rPr>
        <sz val="13"/>
        <color theme="1"/>
        <rFont val="方正仿宋_GBK"/>
        <charset val="134"/>
      </rPr>
      <t>米</t>
    </r>
  </si>
  <si>
    <t>染井吉野樱</t>
  </si>
  <si>
    <r>
      <rPr>
        <sz val="13"/>
        <color theme="1"/>
        <rFont val="方正仿宋_GBK"/>
        <charset val="134"/>
      </rPr>
      <t>全冠，树形饱满，分支点</t>
    </r>
    <r>
      <rPr>
        <sz val="13"/>
        <color theme="1"/>
        <rFont val="Times New Roman"/>
        <charset val="134"/>
      </rPr>
      <t>1.2-1.5m</t>
    </r>
  </si>
  <si>
    <t>水杉</t>
  </si>
  <si>
    <r>
      <rPr>
        <sz val="13"/>
        <color theme="1"/>
        <rFont val="方正仿宋_GBK"/>
        <charset val="134"/>
      </rPr>
      <t>全冠，树形优美，分枝点</t>
    </r>
    <r>
      <rPr>
        <sz val="13"/>
        <color theme="1"/>
        <rFont val="Times New Roman"/>
        <charset val="134"/>
      </rPr>
      <t>1.5</t>
    </r>
    <r>
      <rPr>
        <sz val="13"/>
        <color theme="1"/>
        <rFont val="方正仿宋_GBK"/>
        <charset val="134"/>
      </rPr>
      <t>米</t>
    </r>
  </si>
  <si>
    <t>中山杉</t>
  </si>
  <si>
    <t>落羽杉</t>
  </si>
  <si>
    <t>穗花牡荆</t>
  </si>
  <si>
    <t>天目琼花</t>
  </si>
  <si>
    <r>
      <rPr>
        <sz val="13"/>
        <color theme="1"/>
        <rFont val="方正仿宋_GBK"/>
        <charset val="134"/>
      </rPr>
      <t>苦楝</t>
    </r>
    <r>
      <rPr>
        <sz val="13"/>
        <color theme="1"/>
        <rFont val="Times New Roman"/>
        <charset val="134"/>
      </rPr>
      <t xml:space="preserve"> </t>
    </r>
  </si>
  <si>
    <t>冷杉</t>
  </si>
  <si>
    <t>10-12</t>
  </si>
  <si>
    <r>
      <rPr>
        <sz val="13"/>
        <color theme="1"/>
        <rFont val="方正仿宋_GBK"/>
        <charset val="134"/>
      </rPr>
      <t>全冠</t>
    </r>
    <r>
      <rPr>
        <sz val="13"/>
        <color theme="1"/>
        <rFont val="Times New Roman"/>
        <charset val="134"/>
      </rPr>
      <t>,</t>
    </r>
    <r>
      <rPr>
        <sz val="13"/>
        <color theme="1"/>
        <rFont val="方正仿宋_GBK"/>
        <charset val="134"/>
      </rPr>
      <t>树形饱满</t>
    </r>
  </si>
  <si>
    <t>雪松</t>
  </si>
  <si>
    <r>
      <rPr>
        <sz val="13"/>
        <color theme="1"/>
        <rFont val="Times New Roman"/>
        <charset val="134"/>
      </rPr>
      <t>6-6.5</t>
    </r>
    <r>
      <rPr>
        <sz val="13"/>
        <color theme="1"/>
        <rFont val="宋体"/>
        <charset val="134"/>
      </rPr>
      <t>米</t>
    </r>
  </si>
  <si>
    <t>15</t>
  </si>
  <si>
    <r>
      <rPr>
        <sz val="13"/>
        <color theme="1"/>
        <rFont val="方正仿宋_GBK"/>
        <charset val="134"/>
      </rPr>
      <t>全冠</t>
    </r>
    <r>
      <rPr>
        <sz val="13"/>
        <color theme="1"/>
        <rFont val="Times New Roman"/>
        <charset val="134"/>
      </rPr>
      <t>,</t>
    </r>
    <r>
      <rPr>
        <sz val="13"/>
        <color theme="1"/>
        <rFont val="方正仿宋_GBK"/>
        <charset val="134"/>
      </rPr>
      <t>树形饱满（正常不设定地径只有高度）</t>
    </r>
  </si>
  <si>
    <t>白皮松</t>
  </si>
  <si>
    <t>16</t>
  </si>
  <si>
    <t>黑松</t>
  </si>
  <si>
    <t>树形优美，自然形态</t>
  </si>
  <si>
    <t>18</t>
  </si>
  <si>
    <t>25</t>
  </si>
  <si>
    <t>油松</t>
  </si>
  <si>
    <t>池杉</t>
  </si>
  <si>
    <t>12</t>
  </si>
  <si>
    <t>馒头柳</t>
  </si>
  <si>
    <t>23</t>
  </si>
  <si>
    <t>枫杨</t>
  </si>
  <si>
    <t>20</t>
  </si>
  <si>
    <t>造型多以弯曲造型</t>
  </si>
  <si>
    <t>红叶李</t>
  </si>
  <si>
    <t>8</t>
  </si>
  <si>
    <t>山茱萸</t>
  </si>
  <si>
    <t>丛生，树形优美</t>
  </si>
  <si>
    <t>棕榈</t>
  </si>
  <si>
    <t>全冠，树形优美，分枝点0.8米</t>
  </si>
  <si>
    <t>全冠,树形饱满</t>
  </si>
  <si>
    <t>全冠，树形优美，分枝点1.8米以上</t>
  </si>
  <si>
    <t>全冠,树形端正,分枝点1.8米以上</t>
  </si>
  <si>
    <t>报价人：</t>
  </si>
  <si>
    <t>联系方式：</t>
  </si>
  <si>
    <t>盖章（公司）：</t>
  </si>
  <si>
    <t>苗木主材报价表（地被）</t>
  </si>
  <si>
    <t>地被苗木规格(厘米)</t>
  </si>
  <si>
    <t>高</t>
  </si>
  <si>
    <t>红叶石楠球</t>
  </si>
  <si>
    <t>海桐球</t>
  </si>
  <si>
    <t>女贞球</t>
  </si>
  <si>
    <t>卫矛球</t>
  </si>
  <si>
    <t>珊瑚绿篱
（法青）</t>
  </si>
  <si>
    <t>150-160</t>
  </si>
  <si>
    <r>
      <rPr>
        <sz val="13"/>
        <color theme="1"/>
        <rFont val="Times New Roman"/>
        <charset val="134"/>
      </rPr>
      <t>5</t>
    </r>
    <r>
      <rPr>
        <sz val="13"/>
        <color theme="1"/>
        <rFont val="方正仿宋_GBK"/>
        <charset val="134"/>
      </rPr>
      <t>排，</t>
    </r>
    <r>
      <rPr>
        <sz val="13"/>
        <color theme="1"/>
        <rFont val="Times New Roman"/>
        <charset val="134"/>
      </rPr>
      <t>6</t>
    </r>
    <r>
      <rPr>
        <sz val="13"/>
        <color theme="1"/>
        <rFont val="方正仿宋_GBK"/>
        <charset val="134"/>
      </rPr>
      <t>株</t>
    </r>
    <r>
      <rPr>
        <sz val="13"/>
        <color theme="1"/>
        <rFont val="Times New Roman"/>
        <charset val="134"/>
      </rPr>
      <t>/</t>
    </r>
    <r>
      <rPr>
        <sz val="13"/>
        <color theme="1"/>
        <rFont val="方正仿宋_GBK"/>
        <charset val="134"/>
      </rPr>
      <t>米，排</t>
    </r>
  </si>
  <si>
    <t>金森女贞
（毛球）</t>
  </si>
  <si>
    <t>35-40</t>
  </si>
  <si>
    <t>25-35</t>
  </si>
  <si>
    <r>
      <rPr>
        <sz val="13"/>
        <color theme="1"/>
        <rFont val="Times New Roman"/>
        <charset val="134"/>
      </rPr>
      <t>36</t>
    </r>
    <r>
      <rPr>
        <sz val="13"/>
        <color theme="1"/>
        <rFont val="方正仿宋_GBK"/>
        <charset val="134"/>
      </rPr>
      <t>株</t>
    </r>
    <r>
      <rPr>
        <sz val="13"/>
        <color theme="1"/>
        <rFont val="Times New Roman"/>
        <charset val="134"/>
      </rPr>
      <t>/</t>
    </r>
    <r>
      <rPr>
        <sz val="13"/>
        <color theme="1"/>
        <rFont val="方正仿宋_GBK"/>
        <charset val="134"/>
      </rPr>
      <t>㎡</t>
    </r>
  </si>
  <si>
    <t>红叶石楠
（毛球）</t>
  </si>
  <si>
    <t>南天竹</t>
  </si>
  <si>
    <t>60-70</t>
  </si>
  <si>
    <t>40-45</t>
  </si>
  <si>
    <t>迎春</t>
  </si>
  <si>
    <t>60-80</t>
  </si>
  <si>
    <r>
      <rPr>
        <sz val="13"/>
        <color theme="1"/>
        <rFont val="方正仿宋_GBK"/>
        <charset val="134"/>
      </rPr>
      <t>腾长</t>
    </r>
    <r>
      <rPr>
        <sz val="13"/>
        <color theme="1"/>
        <rFont val="Times New Roman"/>
        <charset val="134"/>
      </rPr>
      <t>60-80cm</t>
    </r>
    <r>
      <rPr>
        <sz val="13"/>
        <color theme="1"/>
        <rFont val="方正仿宋_GBK"/>
        <charset val="134"/>
      </rPr>
      <t>，种植密度</t>
    </r>
    <r>
      <rPr>
        <sz val="13"/>
        <color theme="1"/>
        <rFont val="Times New Roman"/>
        <charset val="134"/>
      </rPr>
      <t>49</t>
    </r>
    <r>
      <rPr>
        <sz val="13"/>
        <color theme="1"/>
        <rFont val="方正仿宋_GBK"/>
        <charset val="134"/>
      </rPr>
      <t>丛</t>
    </r>
    <r>
      <rPr>
        <sz val="13"/>
        <color theme="1"/>
        <rFont val="Times New Roman"/>
        <charset val="134"/>
      </rPr>
      <t>/m2</t>
    </r>
  </si>
  <si>
    <t>黄馨</t>
  </si>
  <si>
    <t>穗花婆婆纳</t>
  </si>
  <si>
    <t>20-25</t>
  </si>
  <si>
    <t>15-20</t>
  </si>
  <si>
    <r>
      <rPr>
        <sz val="13"/>
        <color theme="1"/>
        <rFont val="Times New Roman"/>
        <charset val="134"/>
      </rPr>
      <t>64</t>
    </r>
    <r>
      <rPr>
        <sz val="13"/>
        <color theme="1"/>
        <rFont val="方正仿宋_GBK"/>
        <charset val="134"/>
      </rPr>
      <t>丛</t>
    </r>
    <r>
      <rPr>
        <sz val="13"/>
        <color theme="1"/>
        <rFont val="Times New Roman"/>
        <charset val="134"/>
      </rPr>
      <t>/</t>
    </r>
    <r>
      <rPr>
        <sz val="13"/>
        <color theme="1"/>
        <rFont val="方正仿宋_GBK"/>
        <charset val="134"/>
      </rPr>
      <t>㎡，不小于</t>
    </r>
    <r>
      <rPr>
        <sz val="13"/>
        <color theme="1"/>
        <rFont val="Times New Roman"/>
        <charset val="134"/>
      </rPr>
      <t>5</t>
    </r>
    <r>
      <rPr>
        <sz val="13"/>
        <color theme="1"/>
        <rFont val="方正仿宋_GBK"/>
        <charset val="134"/>
      </rPr>
      <t>芽</t>
    </r>
    <r>
      <rPr>
        <sz val="13"/>
        <color theme="1"/>
        <rFont val="Times New Roman"/>
        <charset val="134"/>
      </rPr>
      <t>/</t>
    </r>
    <r>
      <rPr>
        <sz val="13"/>
        <color theme="1"/>
        <rFont val="方正仿宋_GBK"/>
        <charset val="134"/>
      </rPr>
      <t>丛</t>
    </r>
  </si>
  <si>
    <t>阿拉伯婆婆纳</t>
  </si>
  <si>
    <t>麦冬</t>
  </si>
  <si>
    <r>
      <rPr>
        <sz val="13"/>
        <color theme="1"/>
        <rFont val="方正仿宋_GBK"/>
        <charset val="134"/>
      </rPr>
      <t>种植密度</t>
    </r>
    <r>
      <rPr>
        <sz val="13"/>
        <color theme="1"/>
        <rFont val="Times New Roman"/>
        <charset val="134"/>
      </rPr>
      <t>49</t>
    </r>
    <r>
      <rPr>
        <sz val="13"/>
        <color theme="1"/>
        <rFont val="方正仿宋_GBK"/>
        <charset val="134"/>
      </rPr>
      <t>丛</t>
    </r>
    <r>
      <rPr>
        <sz val="13"/>
        <color theme="1"/>
        <rFont val="Times New Roman"/>
        <charset val="134"/>
      </rPr>
      <t>/m2</t>
    </r>
    <r>
      <rPr>
        <sz val="13"/>
        <color theme="1"/>
        <rFont val="方正仿宋_GBK"/>
        <charset val="134"/>
      </rPr>
      <t>，不小于</t>
    </r>
    <r>
      <rPr>
        <sz val="13"/>
        <color theme="1"/>
        <rFont val="Times New Roman"/>
        <charset val="134"/>
      </rPr>
      <t>5</t>
    </r>
    <r>
      <rPr>
        <sz val="13"/>
        <color theme="1"/>
        <rFont val="方正仿宋_GBK"/>
        <charset val="134"/>
      </rPr>
      <t>芽</t>
    </r>
    <r>
      <rPr>
        <sz val="13"/>
        <color theme="1"/>
        <rFont val="Times New Roman"/>
        <charset val="134"/>
      </rPr>
      <t>/</t>
    </r>
    <r>
      <rPr>
        <sz val="13"/>
        <color theme="1"/>
        <rFont val="方正仿宋_GBK"/>
        <charset val="134"/>
      </rPr>
      <t>丛</t>
    </r>
  </si>
  <si>
    <t>紫花地丁</t>
  </si>
  <si>
    <t>吉祥草</t>
  </si>
  <si>
    <t>匍枝委陵菜</t>
  </si>
  <si>
    <r>
      <rPr>
        <sz val="13"/>
        <color theme="1"/>
        <rFont val="方正仿宋_GBK"/>
        <charset val="134"/>
      </rPr>
      <t>种植密度</t>
    </r>
    <r>
      <rPr>
        <sz val="13"/>
        <color theme="1"/>
        <rFont val="Times New Roman"/>
        <charset val="134"/>
      </rPr>
      <t>64</t>
    </r>
    <r>
      <rPr>
        <sz val="13"/>
        <color theme="1"/>
        <rFont val="方正仿宋_GBK"/>
        <charset val="134"/>
      </rPr>
      <t>丛</t>
    </r>
    <r>
      <rPr>
        <sz val="13"/>
        <color theme="1"/>
        <rFont val="Times New Roman"/>
        <charset val="134"/>
      </rPr>
      <t>/m2</t>
    </r>
    <r>
      <rPr>
        <sz val="13"/>
        <color theme="1"/>
        <rFont val="方正仿宋_GBK"/>
        <charset val="134"/>
      </rPr>
      <t>，不小于</t>
    </r>
    <r>
      <rPr>
        <sz val="13"/>
        <color theme="1"/>
        <rFont val="Times New Roman"/>
        <charset val="134"/>
      </rPr>
      <t>5</t>
    </r>
    <r>
      <rPr>
        <sz val="13"/>
        <color theme="1"/>
        <rFont val="方正仿宋_GBK"/>
        <charset val="134"/>
      </rPr>
      <t>芽</t>
    </r>
    <r>
      <rPr>
        <sz val="13"/>
        <color theme="1"/>
        <rFont val="Times New Roman"/>
        <charset val="134"/>
      </rPr>
      <t>/</t>
    </r>
    <r>
      <rPr>
        <sz val="13"/>
        <color theme="1"/>
        <rFont val="方正仿宋_GBK"/>
        <charset val="134"/>
      </rPr>
      <t>丛</t>
    </r>
  </si>
  <si>
    <t>红花酢浆草</t>
  </si>
  <si>
    <t>黑心金光菊</t>
  </si>
  <si>
    <t>小冠花</t>
  </si>
  <si>
    <r>
      <rPr>
        <sz val="13"/>
        <color theme="1"/>
        <rFont val="方正仿宋_GBK"/>
        <charset val="134"/>
      </rPr>
      <t>种植密度</t>
    </r>
    <r>
      <rPr>
        <sz val="13"/>
        <color theme="1"/>
        <rFont val="Times New Roman"/>
        <charset val="134"/>
      </rPr>
      <t>36</t>
    </r>
    <r>
      <rPr>
        <sz val="13"/>
        <color theme="1"/>
        <rFont val="方正仿宋_GBK"/>
        <charset val="134"/>
      </rPr>
      <t>丛</t>
    </r>
    <r>
      <rPr>
        <sz val="13"/>
        <color theme="1"/>
        <rFont val="Times New Roman"/>
        <charset val="134"/>
      </rPr>
      <t>/m2</t>
    </r>
    <r>
      <rPr>
        <sz val="13"/>
        <color theme="1"/>
        <rFont val="方正仿宋_GBK"/>
        <charset val="134"/>
      </rPr>
      <t>，不小于</t>
    </r>
    <r>
      <rPr>
        <sz val="13"/>
        <color theme="1"/>
        <rFont val="Times New Roman"/>
        <charset val="134"/>
      </rPr>
      <t>5</t>
    </r>
    <r>
      <rPr>
        <sz val="13"/>
        <color theme="1"/>
        <rFont val="方正仿宋_GBK"/>
        <charset val="134"/>
      </rPr>
      <t>芽</t>
    </r>
    <r>
      <rPr>
        <sz val="13"/>
        <color theme="1"/>
        <rFont val="Times New Roman"/>
        <charset val="134"/>
      </rPr>
      <t>/</t>
    </r>
    <r>
      <rPr>
        <sz val="13"/>
        <color theme="1"/>
        <rFont val="方正仿宋_GBK"/>
        <charset val="134"/>
      </rPr>
      <t>丛</t>
    </r>
  </si>
  <si>
    <t>黄金菊</t>
  </si>
  <si>
    <t>25-30</t>
  </si>
  <si>
    <t>千屈菜</t>
  </si>
  <si>
    <t>40-60</t>
  </si>
  <si>
    <r>
      <rPr>
        <sz val="13"/>
        <color theme="1"/>
        <rFont val="方正仿宋_GBK"/>
        <charset val="134"/>
      </rPr>
      <t>种植密度：</t>
    </r>
    <r>
      <rPr>
        <sz val="13"/>
        <color theme="1"/>
        <rFont val="Times New Roman"/>
        <charset val="134"/>
      </rPr>
      <t>49</t>
    </r>
    <r>
      <rPr>
        <sz val="13"/>
        <color theme="1"/>
        <rFont val="方正仿宋_GBK"/>
        <charset val="134"/>
      </rPr>
      <t>株</t>
    </r>
    <r>
      <rPr>
        <sz val="13"/>
        <color theme="1"/>
        <rFont val="Times New Roman"/>
        <charset val="134"/>
      </rPr>
      <t>/m2</t>
    </r>
    <r>
      <rPr>
        <sz val="13"/>
        <color theme="1"/>
        <rFont val="方正仿宋_GBK"/>
        <charset val="134"/>
      </rPr>
      <t>，</t>
    </r>
    <r>
      <rPr>
        <sz val="13"/>
        <color theme="1"/>
        <rFont val="Times New Roman"/>
        <charset val="134"/>
      </rPr>
      <t>120</t>
    </r>
    <r>
      <rPr>
        <sz val="13"/>
        <color theme="1"/>
        <rFont val="方正仿宋_GBK"/>
        <charset val="134"/>
      </rPr>
      <t>盆</t>
    </r>
  </si>
  <si>
    <t>翠芦莉</t>
  </si>
  <si>
    <r>
      <rPr>
        <sz val="13"/>
        <color theme="1"/>
        <rFont val="方正仿宋_GBK"/>
        <charset val="134"/>
      </rPr>
      <t>种植密度：</t>
    </r>
    <r>
      <rPr>
        <sz val="13"/>
        <color theme="1"/>
        <rFont val="Times New Roman"/>
        <charset val="134"/>
      </rPr>
      <t>36</t>
    </r>
    <r>
      <rPr>
        <sz val="13"/>
        <color theme="1"/>
        <rFont val="方正仿宋_GBK"/>
        <charset val="134"/>
      </rPr>
      <t>株</t>
    </r>
    <r>
      <rPr>
        <sz val="13"/>
        <color theme="1"/>
        <rFont val="Times New Roman"/>
        <charset val="134"/>
      </rPr>
      <t>/m2</t>
    </r>
    <r>
      <rPr>
        <sz val="13"/>
        <color theme="1"/>
        <rFont val="方正仿宋_GBK"/>
        <charset val="134"/>
      </rPr>
      <t>，</t>
    </r>
    <r>
      <rPr>
        <sz val="13"/>
        <color theme="1"/>
        <rFont val="Times New Roman"/>
        <charset val="134"/>
      </rPr>
      <t>120</t>
    </r>
    <r>
      <rPr>
        <sz val="13"/>
        <color theme="1"/>
        <rFont val="方正仿宋_GBK"/>
        <charset val="134"/>
      </rPr>
      <t>盆</t>
    </r>
  </si>
  <si>
    <t>柳叶马鞭草</t>
  </si>
  <si>
    <t>30-50</t>
  </si>
  <si>
    <t>紫叶狼尾草</t>
  </si>
  <si>
    <t>50-60</t>
  </si>
  <si>
    <t>西伯利亚鸢尾</t>
  </si>
  <si>
    <t>鸢尾</t>
  </si>
  <si>
    <r>
      <rPr>
        <sz val="13"/>
        <color theme="1"/>
        <rFont val="方正仿宋_GBK"/>
        <charset val="134"/>
      </rPr>
      <t>种植密度：</t>
    </r>
    <r>
      <rPr>
        <sz val="13"/>
        <color theme="1"/>
        <rFont val="Times New Roman"/>
        <charset val="134"/>
      </rPr>
      <t>49</t>
    </r>
    <r>
      <rPr>
        <sz val="13"/>
        <color theme="1"/>
        <rFont val="方正仿宋_GBK"/>
        <charset val="134"/>
      </rPr>
      <t>株</t>
    </r>
    <r>
      <rPr>
        <sz val="13"/>
        <color theme="1"/>
        <rFont val="Times New Roman"/>
        <charset val="134"/>
      </rPr>
      <t>/m2</t>
    </r>
  </si>
  <si>
    <t>棣棠</t>
  </si>
  <si>
    <t>山桃草</t>
  </si>
  <si>
    <t>25-40</t>
  </si>
  <si>
    <t>常绿萱草</t>
  </si>
  <si>
    <t>15-25</t>
  </si>
  <si>
    <t>大花萱草</t>
  </si>
  <si>
    <r>
      <rPr>
        <sz val="13"/>
        <color theme="1"/>
        <rFont val="方正仿宋_GBK"/>
        <charset val="134"/>
      </rPr>
      <t>种植密度：</t>
    </r>
    <r>
      <rPr>
        <sz val="13"/>
        <color theme="1"/>
        <rFont val="Times New Roman"/>
        <charset val="134"/>
      </rPr>
      <t>64</t>
    </r>
    <r>
      <rPr>
        <sz val="13"/>
        <color theme="1"/>
        <rFont val="方正仿宋_GBK"/>
        <charset val="134"/>
      </rPr>
      <t>株</t>
    </r>
    <r>
      <rPr>
        <sz val="13"/>
        <color theme="1"/>
        <rFont val="Times New Roman"/>
        <charset val="134"/>
      </rPr>
      <t>/m2</t>
    </r>
    <r>
      <rPr>
        <sz val="13"/>
        <color theme="1"/>
        <rFont val="方正仿宋_GBK"/>
        <charset val="134"/>
      </rPr>
      <t>，</t>
    </r>
    <r>
      <rPr>
        <sz val="13"/>
        <color theme="1"/>
        <rFont val="Times New Roman"/>
        <charset val="134"/>
      </rPr>
      <t>120</t>
    </r>
    <r>
      <rPr>
        <sz val="13"/>
        <color theme="1"/>
        <rFont val="方正仿宋_GBK"/>
        <charset val="134"/>
      </rPr>
      <t>盆</t>
    </r>
  </si>
  <si>
    <t>金娃娃萱草</t>
  </si>
  <si>
    <t>金丝桃</t>
  </si>
  <si>
    <t>荻</t>
  </si>
  <si>
    <t>30-40</t>
  </si>
  <si>
    <t>兰花三七</t>
  </si>
  <si>
    <t>络石</t>
  </si>
  <si>
    <r>
      <rPr>
        <sz val="13"/>
        <color theme="1"/>
        <rFont val="方正仿宋_GBK"/>
        <charset val="134"/>
      </rPr>
      <t>种植密度：</t>
    </r>
    <r>
      <rPr>
        <sz val="13"/>
        <color theme="1"/>
        <rFont val="Times New Roman"/>
        <charset val="134"/>
      </rPr>
      <t>49</t>
    </r>
    <r>
      <rPr>
        <sz val="13"/>
        <color theme="1"/>
        <rFont val="方正仿宋_GBK"/>
        <charset val="134"/>
      </rPr>
      <t>丛</t>
    </r>
    <r>
      <rPr>
        <sz val="13"/>
        <color theme="1"/>
        <rFont val="Times New Roman"/>
        <charset val="134"/>
      </rPr>
      <t>/m2</t>
    </r>
    <r>
      <rPr>
        <sz val="13"/>
        <color theme="1"/>
        <rFont val="方正仿宋_GBK"/>
        <charset val="134"/>
      </rPr>
      <t>，</t>
    </r>
    <r>
      <rPr>
        <sz val="13"/>
        <color theme="1"/>
        <rFont val="Times New Roman"/>
        <charset val="134"/>
      </rPr>
      <t>4-5</t>
    </r>
    <r>
      <rPr>
        <sz val="13"/>
        <color theme="1"/>
        <rFont val="方正仿宋_GBK"/>
        <charset val="134"/>
      </rPr>
      <t>芽</t>
    </r>
    <r>
      <rPr>
        <sz val="13"/>
        <color theme="1"/>
        <rFont val="Times New Roman"/>
        <charset val="134"/>
      </rPr>
      <t>/</t>
    </r>
    <r>
      <rPr>
        <sz val="13"/>
        <color theme="1"/>
        <rFont val="方正仿宋_GBK"/>
        <charset val="134"/>
      </rPr>
      <t>丛</t>
    </r>
    <r>
      <rPr>
        <sz val="13"/>
        <color theme="1"/>
        <rFont val="Times New Roman"/>
        <charset val="134"/>
      </rPr>
      <t xml:space="preserve"> </t>
    </r>
    <r>
      <rPr>
        <sz val="13"/>
        <color theme="1"/>
        <rFont val="方正仿宋_GBK"/>
        <charset val="134"/>
      </rPr>
      <t>，</t>
    </r>
    <r>
      <rPr>
        <sz val="13"/>
        <color theme="1"/>
        <rFont val="Times New Roman"/>
        <charset val="134"/>
      </rPr>
      <t>120</t>
    </r>
    <r>
      <rPr>
        <sz val="13"/>
        <color theme="1"/>
        <rFont val="方正仿宋_GBK"/>
        <charset val="134"/>
      </rPr>
      <t>盆</t>
    </r>
  </si>
  <si>
    <t>二月兰</t>
  </si>
  <si>
    <t>天蓝鼠尾草</t>
  </si>
  <si>
    <t>红花石蒜</t>
  </si>
  <si>
    <t>10-20</t>
  </si>
  <si>
    <r>
      <rPr>
        <sz val="13"/>
        <color theme="1"/>
        <rFont val="方正仿宋_GBK"/>
        <charset val="134"/>
      </rPr>
      <t>种植密度：</t>
    </r>
    <r>
      <rPr>
        <sz val="13"/>
        <color theme="1"/>
        <rFont val="Times New Roman"/>
        <charset val="134"/>
      </rPr>
      <t>64</t>
    </r>
    <r>
      <rPr>
        <sz val="13"/>
        <color theme="1"/>
        <rFont val="方正仿宋_GBK"/>
        <charset val="134"/>
      </rPr>
      <t>丛</t>
    </r>
    <r>
      <rPr>
        <sz val="13"/>
        <color theme="1"/>
        <rFont val="Times New Roman"/>
        <charset val="134"/>
      </rPr>
      <t>/m2</t>
    </r>
    <r>
      <rPr>
        <sz val="13"/>
        <color theme="1"/>
        <rFont val="方正仿宋_GBK"/>
        <charset val="134"/>
      </rPr>
      <t>，</t>
    </r>
    <r>
      <rPr>
        <sz val="13"/>
        <color theme="1"/>
        <rFont val="Times New Roman"/>
        <charset val="134"/>
      </rPr>
      <t>2-3</t>
    </r>
    <r>
      <rPr>
        <sz val="13"/>
        <color theme="1"/>
        <rFont val="方正仿宋_GBK"/>
        <charset val="134"/>
      </rPr>
      <t>芽</t>
    </r>
    <r>
      <rPr>
        <sz val="13"/>
        <color theme="1"/>
        <rFont val="Times New Roman"/>
        <charset val="134"/>
      </rPr>
      <t>/</t>
    </r>
    <r>
      <rPr>
        <sz val="13"/>
        <color theme="1"/>
        <rFont val="方正仿宋_GBK"/>
        <charset val="134"/>
      </rPr>
      <t>丛</t>
    </r>
    <r>
      <rPr>
        <sz val="13"/>
        <color theme="1"/>
        <rFont val="Times New Roman"/>
        <charset val="134"/>
      </rPr>
      <t xml:space="preserve"> </t>
    </r>
    <r>
      <rPr>
        <sz val="13"/>
        <color theme="1"/>
        <rFont val="方正仿宋_GBK"/>
        <charset val="134"/>
      </rPr>
      <t>，</t>
    </r>
    <r>
      <rPr>
        <sz val="13"/>
        <color theme="1"/>
        <rFont val="Times New Roman"/>
        <charset val="134"/>
      </rPr>
      <t>120</t>
    </r>
    <r>
      <rPr>
        <sz val="13"/>
        <color theme="1"/>
        <rFont val="方正仿宋_GBK"/>
        <charset val="134"/>
      </rPr>
      <t>盆</t>
    </r>
  </si>
  <si>
    <t>黄花石蒜</t>
  </si>
  <si>
    <t>火炬花</t>
  </si>
  <si>
    <t>宿根美女樱</t>
  </si>
  <si>
    <t>红蓼</t>
  </si>
  <si>
    <t>细叶芒</t>
  </si>
  <si>
    <r>
      <rPr>
        <sz val="13"/>
        <color theme="1"/>
        <rFont val="方正仿宋_GBK"/>
        <charset val="134"/>
      </rPr>
      <t>种植密度：</t>
    </r>
    <r>
      <rPr>
        <sz val="13"/>
        <color theme="1"/>
        <rFont val="Times New Roman"/>
        <charset val="134"/>
      </rPr>
      <t>36</t>
    </r>
    <r>
      <rPr>
        <sz val="13"/>
        <color theme="1"/>
        <rFont val="方正仿宋_GBK"/>
        <charset val="134"/>
      </rPr>
      <t>丛</t>
    </r>
    <r>
      <rPr>
        <sz val="13"/>
        <color theme="1"/>
        <rFont val="Times New Roman"/>
        <charset val="134"/>
      </rPr>
      <t>/m2</t>
    </r>
    <r>
      <rPr>
        <sz val="13"/>
        <color theme="1"/>
        <rFont val="方正仿宋_GBK"/>
        <charset val="134"/>
      </rPr>
      <t>，</t>
    </r>
    <r>
      <rPr>
        <sz val="13"/>
        <color theme="1"/>
        <rFont val="Times New Roman"/>
        <charset val="134"/>
      </rPr>
      <t>120</t>
    </r>
    <r>
      <rPr>
        <sz val="13"/>
        <color theme="1"/>
        <rFont val="方正仿宋_GBK"/>
        <charset val="134"/>
      </rPr>
      <t>盆</t>
    </r>
  </si>
  <si>
    <t>花叶芒</t>
  </si>
  <si>
    <t>矢羽芒</t>
  </si>
  <si>
    <t>20-30</t>
  </si>
  <si>
    <t>兰花鼠尾草</t>
  </si>
  <si>
    <t>70-80</t>
  </si>
  <si>
    <r>
      <rPr>
        <sz val="13"/>
        <color theme="1"/>
        <rFont val="方正仿宋_GBK"/>
        <charset val="134"/>
      </rPr>
      <t>种植密度：</t>
    </r>
    <r>
      <rPr>
        <sz val="13"/>
        <color theme="1"/>
        <rFont val="Times New Roman"/>
        <charset val="134"/>
      </rPr>
      <t>36</t>
    </r>
    <r>
      <rPr>
        <sz val="13"/>
        <color theme="1"/>
        <rFont val="方正仿宋_GBK"/>
        <charset val="134"/>
      </rPr>
      <t>丛</t>
    </r>
    <r>
      <rPr>
        <sz val="13"/>
        <color theme="1"/>
        <rFont val="Times New Roman"/>
        <charset val="134"/>
      </rPr>
      <t>/m²,</t>
    </r>
    <r>
      <rPr>
        <sz val="13"/>
        <color theme="1"/>
        <rFont val="方正仿宋_GBK"/>
        <charset val="134"/>
      </rPr>
      <t>每丛</t>
    </r>
    <r>
      <rPr>
        <sz val="13"/>
        <color theme="1"/>
        <rFont val="Times New Roman"/>
        <charset val="134"/>
      </rPr>
      <t>30-35</t>
    </r>
    <r>
      <rPr>
        <sz val="13"/>
        <color theme="1"/>
        <rFont val="方正仿宋_GBK"/>
        <charset val="134"/>
      </rPr>
      <t>芽，</t>
    </r>
    <r>
      <rPr>
        <sz val="13"/>
        <color theme="1"/>
        <rFont val="Times New Roman"/>
        <charset val="134"/>
      </rPr>
      <t>120</t>
    </r>
    <r>
      <rPr>
        <sz val="13"/>
        <color theme="1"/>
        <rFont val="方正仿宋_GBK"/>
        <charset val="134"/>
      </rPr>
      <t>盆</t>
    </r>
  </si>
  <si>
    <t>白穗狼尾草</t>
  </si>
  <si>
    <t>小兔子狼尾草</t>
  </si>
  <si>
    <t>粉黛乱子草</t>
  </si>
  <si>
    <r>
      <rPr>
        <sz val="13"/>
        <color theme="1"/>
        <rFont val="方正仿宋_GBK"/>
        <charset val="134"/>
      </rPr>
      <t>种植密度：</t>
    </r>
    <r>
      <rPr>
        <sz val="13"/>
        <color theme="1"/>
        <rFont val="Times New Roman"/>
        <charset val="134"/>
      </rPr>
      <t>49</t>
    </r>
    <r>
      <rPr>
        <sz val="13"/>
        <color theme="1"/>
        <rFont val="方正仿宋_GBK"/>
        <charset val="134"/>
      </rPr>
      <t>丛</t>
    </r>
    <r>
      <rPr>
        <sz val="13"/>
        <color theme="1"/>
        <rFont val="Times New Roman"/>
        <charset val="134"/>
      </rPr>
      <t>/m²,</t>
    </r>
    <r>
      <rPr>
        <sz val="13"/>
        <color theme="1"/>
        <rFont val="方正仿宋_GBK"/>
        <charset val="134"/>
      </rPr>
      <t>每丛</t>
    </r>
    <r>
      <rPr>
        <sz val="13"/>
        <color theme="1"/>
        <rFont val="Times New Roman"/>
        <charset val="134"/>
      </rPr>
      <t>12-15</t>
    </r>
    <r>
      <rPr>
        <sz val="13"/>
        <color theme="1"/>
        <rFont val="方正仿宋_GBK"/>
        <charset val="134"/>
      </rPr>
      <t>芽，</t>
    </r>
    <r>
      <rPr>
        <sz val="13"/>
        <color theme="1"/>
        <rFont val="Times New Roman"/>
        <charset val="134"/>
      </rPr>
      <t>120</t>
    </r>
    <r>
      <rPr>
        <sz val="13"/>
        <color theme="1"/>
        <rFont val="方正仿宋_GBK"/>
        <charset val="134"/>
      </rPr>
      <t>盆</t>
    </r>
  </si>
  <si>
    <t>彩叶杞柳</t>
  </si>
  <si>
    <t>马蔺</t>
  </si>
  <si>
    <t>紫穗槐</t>
  </si>
  <si>
    <t>千鸟花</t>
  </si>
  <si>
    <t>水果兰</t>
  </si>
  <si>
    <t>芝樱</t>
  </si>
  <si>
    <r>
      <rPr>
        <sz val="13"/>
        <color theme="1"/>
        <rFont val="方正仿宋_GBK"/>
        <charset val="134"/>
      </rPr>
      <t>黑麦草</t>
    </r>
    <r>
      <rPr>
        <sz val="13"/>
        <color theme="1"/>
        <rFont val="Times New Roman"/>
        <charset val="134"/>
      </rPr>
      <t>+</t>
    </r>
    <r>
      <rPr>
        <sz val="13"/>
        <color theme="1"/>
        <rFont val="方正仿宋_GBK"/>
        <charset val="134"/>
      </rPr>
      <t>狗牙根</t>
    </r>
  </si>
  <si>
    <t>kg</t>
  </si>
  <si>
    <t>（草籽）</t>
  </si>
  <si>
    <t>大花金鸡菊</t>
  </si>
  <si>
    <t>矢车菊</t>
  </si>
  <si>
    <r>
      <rPr>
        <sz val="13"/>
        <color theme="1"/>
        <rFont val="方正仿宋_GBK"/>
        <charset val="134"/>
      </rPr>
      <t>紫云英</t>
    </r>
    <r>
      <rPr>
        <sz val="13"/>
        <color theme="1"/>
        <rFont val="Times New Roman"/>
        <charset val="134"/>
      </rPr>
      <t xml:space="preserve"> </t>
    </r>
  </si>
  <si>
    <t>美丽月见草</t>
  </si>
  <si>
    <r>
      <rPr>
        <sz val="13"/>
        <color theme="1"/>
        <rFont val="方正仿宋_GBK"/>
        <charset val="134"/>
      </rPr>
      <t>二月兰</t>
    </r>
    <r>
      <rPr>
        <sz val="13"/>
        <color theme="1"/>
        <rFont val="Times New Roman"/>
        <charset val="134"/>
      </rPr>
      <t xml:space="preserve"> </t>
    </r>
  </si>
  <si>
    <r>
      <rPr>
        <sz val="13"/>
        <color theme="1"/>
        <rFont val="方正仿宋_GBK"/>
        <charset val="134"/>
      </rPr>
      <t>波斯菊</t>
    </r>
    <r>
      <rPr>
        <sz val="13"/>
        <color theme="1"/>
        <rFont val="Times New Roman"/>
        <charset val="134"/>
      </rPr>
      <t xml:space="preserve"> </t>
    </r>
  </si>
  <si>
    <r>
      <rPr>
        <sz val="13"/>
        <color theme="1"/>
        <rFont val="方正仿宋_GBK"/>
        <charset val="134"/>
      </rPr>
      <t>百日草</t>
    </r>
    <r>
      <rPr>
        <sz val="13"/>
        <color theme="1"/>
        <rFont val="Times New Roman"/>
        <charset val="134"/>
      </rPr>
      <t>+</t>
    </r>
    <r>
      <rPr>
        <sz val="13"/>
        <color theme="1"/>
        <rFont val="方正仿宋_GBK"/>
        <charset val="134"/>
      </rPr>
      <t>金鸡菊</t>
    </r>
    <r>
      <rPr>
        <sz val="13"/>
        <color theme="1"/>
        <rFont val="Times New Roman"/>
        <charset val="134"/>
      </rPr>
      <t>+</t>
    </r>
    <r>
      <rPr>
        <sz val="13"/>
        <color theme="1"/>
        <rFont val="方正仿宋_GBK"/>
        <charset val="134"/>
      </rPr>
      <t>硫华菊</t>
    </r>
    <r>
      <rPr>
        <sz val="13"/>
        <color theme="1"/>
        <rFont val="Times New Roman"/>
        <charset val="134"/>
      </rPr>
      <t>+</t>
    </r>
    <r>
      <rPr>
        <sz val="13"/>
        <color theme="1"/>
        <rFont val="方正仿宋_GBK"/>
        <charset val="134"/>
      </rPr>
      <t>波斯菊</t>
    </r>
  </si>
  <si>
    <t>白三叶</t>
  </si>
  <si>
    <t>大滨菊</t>
  </si>
  <si>
    <r>
      <rPr>
        <sz val="13"/>
        <color theme="1"/>
        <rFont val="方正仿宋_GBK"/>
        <charset val="134"/>
      </rPr>
      <t>地肤</t>
    </r>
    <r>
      <rPr>
        <sz val="13"/>
        <color theme="1"/>
        <rFont val="Times New Roman"/>
        <charset val="134"/>
      </rPr>
      <t xml:space="preserve"> </t>
    </r>
  </si>
  <si>
    <t>格桑花
（同波斯菊）</t>
  </si>
  <si>
    <r>
      <rPr>
        <sz val="13"/>
        <color theme="1"/>
        <rFont val="方正仿宋_GBK"/>
        <charset val="134"/>
      </rPr>
      <t>果岭草草皮卷</t>
    </r>
    <r>
      <rPr>
        <sz val="13"/>
        <color theme="1"/>
        <rFont val="Times New Roman"/>
        <charset val="134"/>
      </rPr>
      <t xml:space="preserve"> </t>
    </r>
  </si>
  <si>
    <t>m2</t>
  </si>
  <si>
    <t>草皮卷</t>
  </si>
  <si>
    <t>黑麦草草皮卷</t>
  </si>
  <si>
    <t>紫穗狼尾草</t>
  </si>
  <si>
    <t>金边麦冬</t>
  </si>
  <si>
    <r>
      <rPr>
        <sz val="13"/>
        <color theme="1"/>
        <rFont val="方正仿宋_GBK"/>
        <charset val="134"/>
      </rPr>
      <t>种植密度：</t>
    </r>
    <r>
      <rPr>
        <sz val="13"/>
        <color theme="1"/>
        <rFont val="Times New Roman"/>
        <charset val="134"/>
      </rPr>
      <t>49</t>
    </r>
    <r>
      <rPr>
        <sz val="13"/>
        <color theme="1"/>
        <rFont val="方正仿宋_GBK"/>
        <charset val="134"/>
      </rPr>
      <t>丛</t>
    </r>
    <r>
      <rPr>
        <sz val="13"/>
        <color theme="1"/>
        <rFont val="Times New Roman"/>
        <charset val="134"/>
      </rPr>
      <t>/m2</t>
    </r>
    <r>
      <rPr>
        <sz val="13"/>
        <color theme="1"/>
        <rFont val="方正仿宋_GBK"/>
        <charset val="134"/>
      </rPr>
      <t>，不小于</t>
    </r>
    <r>
      <rPr>
        <sz val="13"/>
        <color theme="1"/>
        <rFont val="Times New Roman"/>
        <charset val="134"/>
      </rPr>
      <t>5</t>
    </r>
    <r>
      <rPr>
        <sz val="13"/>
        <color theme="1"/>
        <rFont val="方正仿宋_GBK"/>
        <charset val="134"/>
      </rPr>
      <t>芽</t>
    </r>
    <r>
      <rPr>
        <sz val="13"/>
        <color theme="1"/>
        <rFont val="Times New Roman"/>
        <charset val="134"/>
      </rPr>
      <t>/</t>
    </r>
    <r>
      <rPr>
        <sz val="13"/>
        <color theme="1"/>
        <rFont val="方正仿宋_GBK"/>
        <charset val="134"/>
      </rPr>
      <t>丛</t>
    </r>
  </si>
  <si>
    <t>地被石竹</t>
  </si>
  <si>
    <t>时令花卉</t>
  </si>
  <si>
    <r>
      <rPr>
        <sz val="13"/>
        <color theme="1"/>
        <rFont val="方正仿宋_GBK"/>
        <charset val="134"/>
      </rPr>
      <t>种植密度：</t>
    </r>
    <r>
      <rPr>
        <sz val="13"/>
        <color theme="1"/>
        <rFont val="Times New Roman"/>
        <charset val="134"/>
      </rPr>
      <t>100</t>
    </r>
    <r>
      <rPr>
        <sz val="13"/>
        <color theme="1"/>
        <rFont val="方正仿宋_GBK"/>
        <charset val="134"/>
      </rPr>
      <t>株</t>
    </r>
    <r>
      <rPr>
        <sz val="13"/>
        <color theme="1"/>
        <rFont val="Times New Roman"/>
        <charset val="134"/>
      </rPr>
      <t>/m2</t>
    </r>
  </si>
  <si>
    <t>40-50</t>
  </si>
  <si>
    <t>毛球，三年生</t>
  </si>
  <si>
    <t>多花蔷薇</t>
  </si>
  <si>
    <t>双荚决明</t>
  </si>
  <si>
    <t>木芙蓉</t>
  </si>
  <si>
    <t>结香</t>
  </si>
  <si>
    <t>红瑞木</t>
  </si>
  <si>
    <t>八角金盘</t>
  </si>
  <si>
    <t>连翘</t>
  </si>
  <si>
    <t>大叶醉鱼草</t>
  </si>
  <si>
    <t>六月雪</t>
  </si>
  <si>
    <t>毛球，三年生（福建以南品种）</t>
  </si>
  <si>
    <t>大花六道木</t>
  </si>
  <si>
    <t>花叶杞柳</t>
  </si>
  <si>
    <t>苗木主材报价表（水生）</t>
  </si>
  <si>
    <r>
      <rPr>
        <b/>
        <sz val="13"/>
        <color theme="1"/>
        <rFont val="方正仿宋_GBK"/>
        <charset val="134"/>
      </rPr>
      <t>地被苗木规格</t>
    </r>
    <r>
      <rPr>
        <b/>
        <sz val="13"/>
        <color theme="1"/>
        <rFont val="Times New Roman"/>
        <charset val="134"/>
      </rPr>
      <t>(</t>
    </r>
    <r>
      <rPr>
        <b/>
        <sz val="13"/>
        <color theme="1"/>
        <rFont val="宋体"/>
        <charset val="134"/>
      </rPr>
      <t>厘米</t>
    </r>
    <r>
      <rPr>
        <b/>
        <sz val="13"/>
        <color theme="1"/>
        <rFont val="Times New Roman"/>
        <charset val="134"/>
      </rPr>
      <t>)</t>
    </r>
  </si>
  <si>
    <r>
      <rPr>
        <sz val="13"/>
        <color theme="1"/>
        <rFont val="方正仿宋_GBK"/>
        <charset val="134"/>
      </rPr>
      <t>黑藻</t>
    </r>
    <r>
      <rPr>
        <sz val="13"/>
        <color theme="1"/>
        <rFont val="Times New Roman"/>
        <charset val="134"/>
      </rPr>
      <t>+</t>
    </r>
    <r>
      <rPr>
        <sz val="13"/>
        <color theme="1"/>
        <rFont val="方正仿宋_GBK"/>
        <charset val="134"/>
      </rPr>
      <t>篦齿眼子菜</t>
    </r>
    <r>
      <rPr>
        <sz val="13"/>
        <color theme="1"/>
        <rFont val="Times New Roman"/>
        <charset val="134"/>
      </rPr>
      <t>+</t>
    </r>
    <r>
      <rPr>
        <sz val="13"/>
        <color theme="1"/>
        <rFont val="方正仿宋_GBK"/>
        <charset val="134"/>
      </rPr>
      <t>微齿眼子菜</t>
    </r>
  </si>
  <si>
    <t>丛</t>
  </si>
  <si>
    <r>
      <rPr>
        <sz val="13"/>
        <color theme="1"/>
        <rFont val="方正仿宋_GBK"/>
        <charset val="134"/>
      </rPr>
      <t>种植密度：</t>
    </r>
    <r>
      <rPr>
        <sz val="13"/>
        <color theme="1"/>
        <rFont val="Times New Roman"/>
        <charset val="134"/>
      </rPr>
      <t>36</t>
    </r>
    <r>
      <rPr>
        <sz val="13"/>
        <color theme="1"/>
        <rFont val="方正仿宋_GBK"/>
        <charset val="134"/>
      </rPr>
      <t>丛</t>
    </r>
    <r>
      <rPr>
        <sz val="13"/>
        <color theme="1"/>
        <rFont val="Times New Roman"/>
        <charset val="134"/>
      </rPr>
      <t>/m2,</t>
    </r>
    <r>
      <rPr>
        <sz val="13"/>
        <color theme="1"/>
        <rFont val="方正仿宋_GBK"/>
        <charset val="134"/>
      </rPr>
      <t>种植比例</t>
    </r>
    <r>
      <rPr>
        <sz val="13"/>
        <color theme="1"/>
        <rFont val="Times New Roman"/>
        <charset val="134"/>
      </rPr>
      <t>1</t>
    </r>
    <r>
      <rPr>
        <sz val="13"/>
        <color theme="1"/>
        <rFont val="方正仿宋_GBK"/>
        <charset val="134"/>
      </rPr>
      <t>：</t>
    </r>
    <r>
      <rPr>
        <sz val="13"/>
        <color theme="1"/>
        <rFont val="Times New Roman"/>
        <charset val="134"/>
      </rPr>
      <t>1</t>
    </r>
    <r>
      <rPr>
        <sz val="13"/>
        <color theme="1"/>
        <rFont val="方正仿宋_GBK"/>
        <charset val="134"/>
      </rPr>
      <t>：</t>
    </r>
    <r>
      <rPr>
        <sz val="13"/>
        <color theme="1"/>
        <rFont val="Times New Roman"/>
        <charset val="134"/>
      </rPr>
      <t>1</t>
    </r>
    <r>
      <rPr>
        <sz val="13"/>
        <color theme="1"/>
        <rFont val="方正仿宋_GBK"/>
        <charset val="134"/>
      </rPr>
      <t>，每丛</t>
    </r>
    <r>
      <rPr>
        <sz val="13"/>
        <color theme="1"/>
        <rFont val="Times New Roman"/>
        <charset val="134"/>
      </rPr>
      <t>8-10</t>
    </r>
    <r>
      <rPr>
        <sz val="13"/>
        <color theme="1"/>
        <rFont val="方正仿宋_GBK"/>
        <charset val="134"/>
      </rPr>
      <t>芽</t>
    </r>
  </si>
  <si>
    <r>
      <rPr>
        <sz val="13"/>
        <color theme="1"/>
        <rFont val="方正仿宋_GBK"/>
        <charset val="134"/>
      </rPr>
      <t>马来眼子菜</t>
    </r>
    <r>
      <rPr>
        <sz val="13"/>
        <color theme="1"/>
        <rFont val="Times New Roman"/>
        <charset val="134"/>
      </rPr>
      <t>+</t>
    </r>
    <r>
      <rPr>
        <sz val="13"/>
        <color theme="1"/>
        <rFont val="方正仿宋_GBK"/>
        <charset val="134"/>
      </rPr>
      <t>伊乐藻</t>
    </r>
    <r>
      <rPr>
        <sz val="13"/>
        <color theme="1"/>
        <rFont val="Times New Roman"/>
        <charset val="134"/>
      </rPr>
      <t>+</t>
    </r>
    <r>
      <rPr>
        <sz val="13"/>
        <color theme="1"/>
        <rFont val="方正仿宋_GBK"/>
        <charset val="134"/>
      </rPr>
      <t>苦草</t>
    </r>
  </si>
  <si>
    <r>
      <rPr>
        <sz val="13"/>
        <color theme="1"/>
        <rFont val="方正仿宋_GBK"/>
        <charset val="134"/>
      </rPr>
      <t>黑藻</t>
    </r>
    <r>
      <rPr>
        <sz val="13"/>
        <color theme="1"/>
        <rFont val="Times New Roman"/>
        <charset val="134"/>
      </rPr>
      <t>+</t>
    </r>
    <r>
      <rPr>
        <sz val="13"/>
        <color theme="1"/>
        <rFont val="方正仿宋_GBK"/>
        <charset val="134"/>
      </rPr>
      <t>金鱼藻</t>
    </r>
    <r>
      <rPr>
        <sz val="13"/>
        <color theme="1"/>
        <rFont val="Times New Roman"/>
        <charset val="134"/>
      </rPr>
      <t>+</t>
    </r>
    <r>
      <rPr>
        <sz val="13"/>
        <color theme="1"/>
        <rFont val="方正仿宋_GBK"/>
        <charset val="134"/>
      </rPr>
      <t>穗花狐尾藻</t>
    </r>
  </si>
  <si>
    <r>
      <rPr>
        <sz val="13"/>
        <color theme="1"/>
        <rFont val="方正仿宋_GBK"/>
        <charset val="134"/>
      </rPr>
      <t>黑藻</t>
    </r>
    <r>
      <rPr>
        <sz val="13"/>
        <color theme="1"/>
        <rFont val="Times New Roman"/>
        <charset val="134"/>
      </rPr>
      <t>+</t>
    </r>
    <r>
      <rPr>
        <sz val="13"/>
        <color theme="1"/>
        <rFont val="方正仿宋_GBK"/>
        <charset val="134"/>
      </rPr>
      <t>苦草</t>
    </r>
  </si>
  <si>
    <t>20-40</t>
  </si>
  <si>
    <r>
      <rPr>
        <sz val="13"/>
        <color theme="1"/>
        <rFont val="方正仿宋_GBK"/>
        <charset val="134"/>
      </rPr>
      <t>种植密度：</t>
    </r>
    <r>
      <rPr>
        <sz val="13"/>
        <color theme="1"/>
        <rFont val="Times New Roman"/>
        <charset val="134"/>
      </rPr>
      <t>36</t>
    </r>
    <r>
      <rPr>
        <sz val="13"/>
        <color theme="1"/>
        <rFont val="方正仿宋_GBK"/>
        <charset val="134"/>
      </rPr>
      <t>丛</t>
    </r>
    <r>
      <rPr>
        <sz val="13"/>
        <color theme="1"/>
        <rFont val="Times New Roman"/>
        <charset val="134"/>
      </rPr>
      <t>/m2</t>
    </r>
    <r>
      <rPr>
        <sz val="13"/>
        <color theme="1"/>
        <rFont val="方正仿宋_GBK"/>
        <charset val="134"/>
      </rPr>
      <t>，种植比例</t>
    </r>
    <r>
      <rPr>
        <sz val="13"/>
        <color theme="1"/>
        <rFont val="Times New Roman"/>
        <charset val="134"/>
      </rPr>
      <t>1</t>
    </r>
    <r>
      <rPr>
        <sz val="13"/>
        <color theme="1"/>
        <rFont val="方正仿宋_GBK"/>
        <charset val="134"/>
      </rPr>
      <t>：</t>
    </r>
    <r>
      <rPr>
        <sz val="13"/>
        <color theme="1"/>
        <rFont val="Times New Roman"/>
        <charset val="134"/>
      </rPr>
      <t>1</t>
    </r>
    <r>
      <rPr>
        <sz val="13"/>
        <color theme="1"/>
        <rFont val="方正仿宋_GBK"/>
        <charset val="134"/>
      </rPr>
      <t>，每丛</t>
    </r>
    <r>
      <rPr>
        <sz val="13"/>
        <color theme="1"/>
        <rFont val="Times New Roman"/>
        <charset val="134"/>
      </rPr>
      <t>8-10</t>
    </r>
    <r>
      <rPr>
        <sz val="13"/>
        <color theme="1"/>
        <rFont val="方正仿宋_GBK"/>
        <charset val="134"/>
      </rPr>
      <t>芽</t>
    </r>
  </si>
  <si>
    <r>
      <rPr>
        <sz val="13"/>
        <color theme="1"/>
        <rFont val="方正仿宋_GBK"/>
        <charset val="134"/>
      </rPr>
      <t>伊乐藻</t>
    </r>
    <r>
      <rPr>
        <sz val="13"/>
        <color theme="1"/>
        <rFont val="Times New Roman"/>
        <charset val="134"/>
      </rPr>
      <t>+</t>
    </r>
    <r>
      <rPr>
        <sz val="13"/>
        <color theme="1"/>
        <rFont val="方正仿宋_GBK"/>
        <charset val="134"/>
      </rPr>
      <t>苦草</t>
    </r>
  </si>
  <si>
    <r>
      <rPr>
        <sz val="13"/>
        <color theme="1"/>
        <rFont val="方正仿宋_GBK"/>
        <charset val="134"/>
      </rPr>
      <t>苦草</t>
    </r>
    <r>
      <rPr>
        <sz val="13"/>
        <color theme="1"/>
        <rFont val="Times New Roman"/>
        <charset val="134"/>
      </rPr>
      <t>+</t>
    </r>
    <r>
      <rPr>
        <sz val="13"/>
        <color theme="1"/>
        <rFont val="方正仿宋_GBK"/>
        <charset val="134"/>
      </rPr>
      <t>穗花狐尾藻</t>
    </r>
    <r>
      <rPr>
        <sz val="13"/>
        <color theme="1"/>
        <rFont val="Times New Roman"/>
        <charset val="134"/>
      </rPr>
      <t>+</t>
    </r>
    <r>
      <rPr>
        <sz val="13"/>
        <color theme="1"/>
        <rFont val="方正仿宋_GBK"/>
        <charset val="134"/>
      </rPr>
      <t>大茨藻</t>
    </r>
  </si>
  <si>
    <r>
      <rPr>
        <sz val="13"/>
        <color theme="1"/>
        <rFont val="方正仿宋_GBK"/>
        <charset val="134"/>
      </rPr>
      <t>篦齿眼子菜</t>
    </r>
    <r>
      <rPr>
        <sz val="13"/>
        <color theme="1"/>
        <rFont val="Times New Roman"/>
        <charset val="134"/>
      </rPr>
      <t>+</t>
    </r>
    <r>
      <rPr>
        <sz val="13"/>
        <color theme="1"/>
        <rFont val="方正仿宋_GBK"/>
        <charset val="134"/>
      </rPr>
      <t>小叶眼子菜</t>
    </r>
  </si>
  <si>
    <r>
      <rPr>
        <sz val="13"/>
        <color theme="1"/>
        <rFont val="方正仿宋_GBK"/>
        <charset val="134"/>
      </rPr>
      <t>种植密度：</t>
    </r>
    <r>
      <rPr>
        <sz val="13"/>
        <color theme="1"/>
        <rFont val="Times New Roman"/>
        <charset val="134"/>
      </rPr>
      <t>36</t>
    </r>
    <r>
      <rPr>
        <sz val="13"/>
        <color theme="1"/>
        <rFont val="方正仿宋_GBK"/>
        <charset val="134"/>
      </rPr>
      <t>丛</t>
    </r>
    <r>
      <rPr>
        <sz val="13"/>
        <color theme="1"/>
        <rFont val="Times New Roman"/>
        <charset val="134"/>
      </rPr>
      <t>/m2,</t>
    </r>
    <r>
      <rPr>
        <sz val="13"/>
        <color theme="1"/>
        <rFont val="方正仿宋_GBK"/>
        <charset val="134"/>
      </rPr>
      <t>种植比例</t>
    </r>
    <r>
      <rPr>
        <sz val="13"/>
        <color theme="1"/>
        <rFont val="Times New Roman"/>
        <charset val="134"/>
      </rPr>
      <t>1</t>
    </r>
    <r>
      <rPr>
        <sz val="13"/>
        <color theme="1"/>
        <rFont val="方正仿宋_GBK"/>
        <charset val="134"/>
      </rPr>
      <t>：</t>
    </r>
    <r>
      <rPr>
        <sz val="13"/>
        <color theme="1"/>
        <rFont val="Times New Roman"/>
        <charset val="134"/>
      </rPr>
      <t>1</t>
    </r>
    <r>
      <rPr>
        <sz val="13"/>
        <color theme="1"/>
        <rFont val="方正仿宋_GBK"/>
        <charset val="134"/>
      </rPr>
      <t>，每丛</t>
    </r>
    <r>
      <rPr>
        <sz val="13"/>
        <color theme="1"/>
        <rFont val="Times New Roman"/>
        <charset val="134"/>
      </rPr>
      <t>8-10</t>
    </r>
    <r>
      <rPr>
        <sz val="13"/>
        <color theme="1"/>
        <rFont val="方正仿宋_GBK"/>
        <charset val="134"/>
      </rPr>
      <t>芽</t>
    </r>
  </si>
  <si>
    <r>
      <rPr>
        <sz val="13"/>
        <color theme="1"/>
        <rFont val="方正仿宋_GBK"/>
        <charset val="134"/>
      </rPr>
      <t>篦齿眼子菜</t>
    </r>
    <r>
      <rPr>
        <sz val="13"/>
        <color theme="1"/>
        <rFont val="Times New Roman"/>
        <charset val="134"/>
      </rPr>
      <t>+</t>
    </r>
    <r>
      <rPr>
        <sz val="13"/>
        <color theme="1"/>
        <rFont val="方正仿宋_GBK"/>
        <charset val="134"/>
      </rPr>
      <t>微齿眼子菜</t>
    </r>
  </si>
  <si>
    <r>
      <rPr>
        <sz val="13"/>
        <color theme="1"/>
        <rFont val="方正仿宋_GBK"/>
        <charset val="134"/>
      </rPr>
      <t>苦草</t>
    </r>
    <r>
      <rPr>
        <sz val="13"/>
        <color theme="1"/>
        <rFont val="Times New Roman"/>
        <charset val="134"/>
      </rPr>
      <t>+</t>
    </r>
    <r>
      <rPr>
        <sz val="13"/>
        <color theme="1"/>
        <rFont val="方正仿宋_GBK"/>
        <charset val="134"/>
      </rPr>
      <t>菹草</t>
    </r>
    <r>
      <rPr>
        <sz val="13"/>
        <color theme="1"/>
        <rFont val="Times New Roman"/>
        <charset val="134"/>
      </rPr>
      <t>+</t>
    </r>
    <r>
      <rPr>
        <sz val="13"/>
        <color theme="1"/>
        <rFont val="方正仿宋_GBK"/>
        <charset val="134"/>
      </rPr>
      <t>金鱼藻</t>
    </r>
  </si>
  <si>
    <t>马来眼子菜</t>
  </si>
  <si>
    <r>
      <rPr>
        <sz val="13"/>
        <color theme="1"/>
        <rFont val="方正仿宋_GBK"/>
        <charset val="134"/>
      </rPr>
      <t>种植密度：</t>
    </r>
    <r>
      <rPr>
        <sz val="13"/>
        <color theme="1"/>
        <rFont val="Times New Roman"/>
        <charset val="134"/>
      </rPr>
      <t>36</t>
    </r>
    <r>
      <rPr>
        <sz val="13"/>
        <color theme="1"/>
        <rFont val="方正仿宋_GBK"/>
        <charset val="134"/>
      </rPr>
      <t>丛</t>
    </r>
    <r>
      <rPr>
        <sz val="13"/>
        <color theme="1"/>
        <rFont val="Times New Roman"/>
        <charset val="134"/>
      </rPr>
      <t>/m2</t>
    </r>
    <r>
      <rPr>
        <sz val="13"/>
        <color theme="1"/>
        <rFont val="方正仿宋_GBK"/>
        <charset val="134"/>
      </rPr>
      <t>，每丛</t>
    </r>
    <r>
      <rPr>
        <sz val="13"/>
        <color theme="1"/>
        <rFont val="Times New Roman"/>
        <charset val="134"/>
      </rPr>
      <t>8-10</t>
    </r>
    <r>
      <rPr>
        <sz val="13"/>
        <color theme="1"/>
        <rFont val="方正仿宋_GBK"/>
        <charset val="134"/>
      </rPr>
      <t>芽</t>
    </r>
  </si>
  <si>
    <t>轮叶黑藻</t>
  </si>
  <si>
    <t>狐尾藻</t>
  </si>
  <si>
    <t>金鱼藻</t>
  </si>
  <si>
    <t>小眼子菜</t>
  </si>
  <si>
    <t>黑藻</t>
  </si>
  <si>
    <t>微齿眼子菜</t>
  </si>
  <si>
    <t>穗花狐尾藻</t>
  </si>
  <si>
    <t>苦草</t>
  </si>
  <si>
    <t>梭鱼草</t>
  </si>
  <si>
    <t>盆</t>
  </si>
  <si>
    <r>
      <rPr>
        <sz val="13"/>
        <color theme="1"/>
        <rFont val="方正仿宋_GBK"/>
        <charset val="134"/>
      </rPr>
      <t>种植密度：</t>
    </r>
    <r>
      <rPr>
        <sz val="13"/>
        <color theme="1"/>
        <rFont val="Times New Roman"/>
        <charset val="134"/>
      </rPr>
      <t>36</t>
    </r>
    <r>
      <rPr>
        <sz val="13"/>
        <color theme="1"/>
        <rFont val="方正仿宋_GBK"/>
        <charset val="134"/>
      </rPr>
      <t>盆</t>
    </r>
    <r>
      <rPr>
        <sz val="13"/>
        <color theme="1"/>
        <rFont val="Times New Roman"/>
        <charset val="134"/>
      </rPr>
      <t>/m2,120#</t>
    </r>
    <r>
      <rPr>
        <sz val="13"/>
        <color theme="1"/>
        <rFont val="方正仿宋_GBK"/>
        <charset val="134"/>
      </rPr>
      <t>容器苗</t>
    </r>
  </si>
  <si>
    <t>再力花</t>
  </si>
  <si>
    <r>
      <rPr>
        <sz val="13"/>
        <color theme="1"/>
        <rFont val="方正仿宋_GBK"/>
        <charset val="134"/>
      </rPr>
      <t>种植密度</t>
    </r>
    <r>
      <rPr>
        <sz val="13"/>
        <color theme="1"/>
        <rFont val="Times New Roman"/>
        <charset val="134"/>
      </rPr>
      <t>:36</t>
    </r>
    <r>
      <rPr>
        <sz val="13"/>
        <color theme="1"/>
        <rFont val="方正仿宋_GBK"/>
        <charset val="134"/>
      </rPr>
      <t>盆</t>
    </r>
    <r>
      <rPr>
        <sz val="13"/>
        <color theme="1"/>
        <rFont val="Times New Roman"/>
        <charset val="134"/>
      </rPr>
      <t>/m2,120#</t>
    </r>
    <r>
      <rPr>
        <sz val="13"/>
        <color theme="1"/>
        <rFont val="方正仿宋_GBK"/>
        <charset val="134"/>
      </rPr>
      <t>容器苗</t>
    </r>
  </si>
  <si>
    <t>雨久花</t>
  </si>
  <si>
    <t>玉婵花</t>
  </si>
  <si>
    <r>
      <rPr>
        <sz val="13"/>
        <color theme="1"/>
        <rFont val="方正仿宋_GBK"/>
        <charset val="134"/>
      </rPr>
      <t>种植密度：</t>
    </r>
    <r>
      <rPr>
        <sz val="13"/>
        <color theme="1"/>
        <rFont val="Times New Roman"/>
        <charset val="134"/>
      </rPr>
      <t>36</t>
    </r>
    <r>
      <rPr>
        <sz val="13"/>
        <color theme="1"/>
        <rFont val="方正仿宋_GBK"/>
        <charset val="134"/>
      </rPr>
      <t>盆</t>
    </r>
    <r>
      <rPr>
        <sz val="13"/>
        <color theme="1"/>
        <rFont val="Times New Roman"/>
        <charset val="134"/>
      </rPr>
      <t>/m2</t>
    </r>
    <r>
      <rPr>
        <sz val="13"/>
        <color theme="1"/>
        <rFont val="方正仿宋_GBK"/>
        <charset val="134"/>
      </rPr>
      <t>，</t>
    </r>
    <r>
      <rPr>
        <sz val="13"/>
        <color theme="1"/>
        <rFont val="Times New Roman"/>
        <charset val="134"/>
      </rPr>
      <t>120#</t>
    </r>
    <r>
      <rPr>
        <sz val="13"/>
        <color theme="1"/>
        <rFont val="方正仿宋_GBK"/>
        <charset val="134"/>
      </rPr>
      <t>容器苗</t>
    </r>
  </si>
  <si>
    <t>花叶芦竹</t>
  </si>
  <si>
    <t>黄菖蒲</t>
  </si>
  <si>
    <r>
      <rPr>
        <sz val="13"/>
        <color theme="1"/>
        <rFont val="方正仿宋_GBK"/>
        <charset val="134"/>
      </rPr>
      <t>种植密度：</t>
    </r>
    <r>
      <rPr>
        <sz val="13"/>
        <color theme="1"/>
        <rFont val="Times New Roman"/>
        <charset val="134"/>
      </rPr>
      <t>49</t>
    </r>
    <r>
      <rPr>
        <sz val="13"/>
        <color theme="1"/>
        <rFont val="方正仿宋_GBK"/>
        <charset val="134"/>
      </rPr>
      <t>盆</t>
    </r>
    <r>
      <rPr>
        <sz val="13"/>
        <color theme="1"/>
        <rFont val="Times New Roman"/>
        <charset val="134"/>
      </rPr>
      <t>/m2</t>
    </r>
    <r>
      <rPr>
        <sz val="13"/>
        <color theme="1"/>
        <rFont val="方正仿宋_GBK"/>
        <charset val="134"/>
      </rPr>
      <t>，</t>
    </r>
    <r>
      <rPr>
        <sz val="13"/>
        <color theme="1"/>
        <rFont val="Times New Roman"/>
        <charset val="134"/>
      </rPr>
      <t>120#</t>
    </r>
    <r>
      <rPr>
        <sz val="13"/>
        <color theme="1"/>
        <rFont val="方正仿宋_GBK"/>
        <charset val="134"/>
      </rPr>
      <t>容器苗</t>
    </r>
  </si>
  <si>
    <t>芦苇</t>
  </si>
  <si>
    <t>花菖蒲</t>
  </si>
  <si>
    <t>花叶美人蕉</t>
  </si>
  <si>
    <t>美人蕉</t>
  </si>
  <si>
    <t>水生美人蕉</t>
  </si>
  <si>
    <t>紫芋</t>
  </si>
  <si>
    <t>水芹</t>
  </si>
  <si>
    <t>水葱</t>
  </si>
  <si>
    <t>水寥</t>
  </si>
  <si>
    <r>
      <rPr>
        <sz val="13"/>
        <color theme="1"/>
        <rFont val="方正仿宋_GBK"/>
        <charset val="134"/>
      </rPr>
      <t>种植密度：</t>
    </r>
    <r>
      <rPr>
        <sz val="13"/>
        <color theme="1"/>
        <rFont val="Times New Roman"/>
        <charset val="134"/>
      </rPr>
      <t>25</t>
    </r>
    <r>
      <rPr>
        <sz val="13"/>
        <color theme="1"/>
        <rFont val="方正仿宋_GBK"/>
        <charset val="134"/>
      </rPr>
      <t>盆</t>
    </r>
    <r>
      <rPr>
        <sz val="13"/>
        <color theme="1"/>
        <rFont val="Times New Roman"/>
        <charset val="134"/>
      </rPr>
      <t>/m2</t>
    </r>
    <r>
      <rPr>
        <sz val="13"/>
        <color theme="1"/>
        <rFont val="方正仿宋_GBK"/>
        <charset val="134"/>
      </rPr>
      <t>，</t>
    </r>
    <r>
      <rPr>
        <sz val="13"/>
        <color theme="1"/>
        <rFont val="Times New Roman"/>
        <charset val="134"/>
      </rPr>
      <t>120#</t>
    </r>
    <r>
      <rPr>
        <sz val="13"/>
        <color theme="1"/>
        <rFont val="方正仿宋_GBK"/>
        <charset val="134"/>
      </rPr>
      <t>容器苗</t>
    </r>
  </si>
  <si>
    <t>空心菜</t>
  </si>
  <si>
    <r>
      <rPr>
        <sz val="13"/>
        <color theme="1"/>
        <rFont val="方正仿宋_GBK"/>
        <charset val="134"/>
      </rPr>
      <t>种植密度</t>
    </r>
    <r>
      <rPr>
        <sz val="13"/>
        <color theme="1"/>
        <rFont val="Times New Roman"/>
        <charset val="134"/>
      </rPr>
      <t>:16</t>
    </r>
    <r>
      <rPr>
        <sz val="13"/>
        <color theme="1"/>
        <rFont val="方正仿宋_GBK"/>
        <charset val="134"/>
      </rPr>
      <t>丛</t>
    </r>
    <r>
      <rPr>
        <sz val="13"/>
        <color theme="1"/>
        <rFont val="Times New Roman"/>
        <charset val="134"/>
      </rPr>
      <t>/m2</t>
    </r>
  </si>
  <si>
    <t>小香蒲</t>
  </si>
  <si>
    <t>香蒲</t>
  </si>
  <si>
    <t>菖蒲</t>
  </si>
  <si>
    <t>泽泻</t>
  </si>
  <si>
    <r>
      <rPr>
        <sz val="13"/>
        <color theme="1"/>
        <rFont val="方正仿宋_GBK"/>
        <charset val="134"/>
      </rPr>
      <t>种植密度：</t>
    </r>
    <r>
      <rPr>
        <sz val="13"/>
        <color theme="1"/>
        <rFont val="Times New Roman"/>
        <charset val="134"/>
      </rPr>
      <t>49</t>
    </r>
    <r>
      <rPr>
        <sz val="13"/>
        <color theme="1"/>
        <rFont val="方正仿宋_GBK"/>
        <charset val="134"/>
      </rPr>
      <t>丛</t>
    </r>
    <r>
      <rPr>
        <sz val="13"/>
        <color theme="1"/>
        <rFont val="Times New Roman"/>
        <charset val="134"/>
      </rPr>
      <t>/m2</t>
    </r>
  </si>
  <si>
    <t>路易斯安娜鸢尾</t>
  </si>
  <si>
    <t>矮蒲苇</t>
  </si>
  <si>
    <t>晨光芒</t>
  </si>
  <si>
    <t>睡莲</t>
  </si>
  <si>
    <r>
      <rPr>
        <sz val="13"/>
        <color theme="1"/>
        <rFont val="方正仿宋_GBK"/>
        <charset val="134"/>
      </rPr>
      <t>种植密度：</t>
    </r>
    <r>
      <rPr>
        <sz val="13"/>
        <color theme="1"/>
        <rFont val="Times New Roman"/>
        <charset val="134"/>
      </rPr>
      <t>4</t>
    </r>
    <r>
      <rPr>
        <sz val="13"/>
        <color theme="1"/>
        <rFont val="方正仿宋_GBK"/>
        <charset val="134"/>
      </rPr>
      <t>头</t>
    </r>
    <r>
      <rPr>
        <sz val="13"/>
        <color theme="1"/>
        <rFont val="Times New Roman"/>
        <charset val="134"/>
      </rPr>
      <t>/m2,300#</t>
    </r>
    <r>
      <rPr>
        <sz val="13"/>
        <color theme="1"/>
        <rFont val="方正仿宋_GBK"/>
        <charset val="134"/>
      </rPr>
      <t>容器苗</t>
    </r>
  </si>
  <si>
    <t>黄睡莲</t>
  </si>
  <si>
    <t>菱角</t>
  </si>
  <si>
    <r>
      <rPr>
        <sz val="13"/>
        <color theme="1"/>
        <rFont val="方正仿宋_GBK"/>
        <charset val="134"/>
      </rPr>
      <t>种植密度：</t>
    </r>
    <r>
      <rPr>
        <sz val="13"/>
        <color theme="1"/>
        <rFont val="Times New Roman"/>
        <charset val="134"/>
      </rPr>
      <t>36</t>
    </r>
    <r>
      <rPr>
        <sz val="13"/>
        <color theme="1"/>
        <rFont val="方正仿宋_GBK"/>
        <charset val="134"/>
      </rPr>
      <t>头</t>
    </r>
    <r>
      <rPr>
        <sz val="13"/>
        <color theme="1"/>
        <rFont val="Times New Roman"/>
        <charset val="134"/>
      </rPr>
      <t>/m2</t>
    </r>
  </si>
  <si>
    <t>茭草</t>
  </si>
  <si>
    <r>
      <rPr>
        <sz val="13"/>
        <color theme="1"/>
        <rFont val="方正仿宋_GBK"/>
        <charset val="134"/>
      </rPr>
      <t>种植密度：</t>
    </r>
    <r>
      <rPr>
        <sz val="13"/>
        <color theme="1"/>
        <rFont val="Times New Roman"/>
        <charset val="134"/>
      </rPr>
      <t>36</t>
    </r>
    <r>
      <rPr>
        <sz val="13"/>
        <color theme="1"/>
        <rFont val="方正仿宋_GBK"/>
        <charset val="134"/>
      </rPr>
      <t>丛</t>
    </r>
    <r>
      <rPr>
        <sz val="13"/>
        <color theme="1"/>
        <rFont val="Times New Roman"/>
        <charset val="134"/>
      </rPr>
      <t>/m2</t>
    </r>
  </si>
  <si>
    <t>萍蓬草</t>
  </si>
  <si>
    <t>灯芯草</t>
  </si>
  <si>
    <t>旱伞草</t>
  </si>
  <si>
    <t>铜钱草</t>
  </si>
  <si>
    <t>矮生苦草</t>
  </si>
  <si>
    <t>金叶蒲苇</t>
  </si>
  <si>
    <r>
      <rPr>
        <sz val="13"/>
        <color theme="1"/>
        <rFont val="方正仿宋_GBK"/>
        <charset val="134"/>
      </rPr>
      <t>种植密度：</t>
    </r>
    <r>
      <rPr>
        <sz val="13"/>
        <color theme="1"/>
        <rFont val="Times New Roman"/>
        <charset val="134"/>
      </rPr>
      <t>36</t>
    </r>
    <r>
      <rPr>
        <sz val="13"/>
        <color theme="1"/>
        <rFont val="方正仿宋_GBK"/>
        <charset val="134"/>
      </rPr>
      <t>盆</t>
    </r>
    <r>
      <rPr>
        <sz val="13"/>
        <color theme="1"/>
        <rFont val="Times New Roman"/>
        <charset val="134"/>
      </rPr>
      <t>/m2</t>
    </r>
    <r>
      <rPr>
        <sz val="13"/>
        <color theme="1"/>
        <rFont val="方正仿宋_GBK"/>
        <charset val="134"/>
      </rPr>
      <t>，每丛</t>
    </r>
    <r>
      <rPr>
        <sz val="13"/>
        <color theme="1"/>
        <rFont val="Times New Roman"/>
        <charset val="134"/>
      </rPr>
      <t>4</t>
    </r>
    <r>
      <rPr>
        <sz val="13"/>
        <color theme="1"/>
        <rFont val="方正仿宋_GBK"/>
        <charset val="134"/>
      </rPr>
      <t>芽</t>
    </r>
    <r>
      <rPr>
        <sz val="13"/>
        <color theme="1"/>
        <rFont val="Times New Roman"/>
        <charset val="134"/>
      </rPr>
      <t>,120#</t>
    </r>
    <r>
      <rPr>
        <sz val="13"/>
        <color theme="1"/>
        <rFont val="方正仿宋_GBK"/>
        <charset val="134"/>
      </rPr>
      <t>容器苗</t>
    </r>
  </si>
  <si>
    <t>荇菜</t>
  </si>
  <si>
    <r>
      <rPr>
        <sz val="13"/>
        <color theme="1"/>
        <rFont val="方正仿宋_GBK"/>
        <charset val="134"/>
      </rPr>
      <t>种植密度：</t>
    </r>
    <r>
      <rPr>
        <sz val="13"/>
        <color theme="1"/>
        <rFont val="Times New Roman"/>
        <charset val="134"/>
      </rPr>
      <t>36</t>
    </r>
    <r>
      <rPr>
        <sz val="13"/>
        <color theme="1"/>
        <rFont val="方正仿宋_GBK"/>
        <charset val="134"/>
      </rPr>
      <t>株</t>
    </r>
    <r>
      <rPr>
        <sz val="13"/>
        <color theme="1"/>
        <rFont val="Times New Roman"/>
        <charset val="134"/>
      </rPr>
      <t>/m2</t>
    </r>
  </si>
  <si>
    <t>荷花</t>
  </si>
  <si>
    <r>
      <rPr>
        <sz val="13"/>
        <color theme="1"/>
        <rFont val="方正仿宋_GBK"/>
        <charset val="134"/>
      </rPr>
      <t>种植密度：</t>
    </r>
    <r>
      <rPr>
        <sz val="13"/>
        <color theme="1"/>
        <rFont val="Times New Roman"/>
        <charset val="134"/>
      </rPr>
      <t>4</t>
    </r>
    <r>
      <rPr>
        <sz val="13"/>
        <color theme="1"/>
        <rFont val="方正仿宋_GBK"/>
        <charset val="134"/>
      </rPr>
      <t>盆</t>
    </r>
    <r>
      <rPr>
        <sz val="13"/>
        <color theme="1"/>
        <rFont val="Times New Roman"/>
        <charset val="134"/>
      </rPr>
      <t>/m2,300#</t>
    </r>
    <r>
      <rPr>
        <sz val="13"/>
        <color theme="1"/>
        <rFont val="方正仿宋_GBK"/>
        <charset val="134"/>
      </rPr>
      <t>容器苗</t>
    </r>
  </si>
  <si>
    <t>芡实</t>
  </si>
  <si>
    <t>水蕨</t>
  </si>
  <si>
    <t>蘋（田字草）</t>
  </si>
  <si>
    <t>大花美人蕉</t>
  </si>
  <si>
    <t>王莲</t>
  </si>
  <si>
    <t>茶菱</t>
  </si>
  <si>
    <t>主材价报价表</t>
  </si>
  <si>
    <r>
      <rPr>
        <sz val="14"/>
        <color indexed="8"/>
        <rFont val="方正仿宋_GBK"/>
        <charset val="134"/>
      </rPr>
      <t>（以下报价含运至现场并卸货费用，含材料税，不含安装费用）</t>
    </r>
  </si>
  <si>
    <r>
      <rPr>
        <b/>
        <sz val="14"/>
        <color indexed="8"/>
        <rFont val="方正仿宋_GBK"/>
        <charset val="134"/>
      </rPr>
      <t>序号</t>
    </r>
  </si>
  <si>
    <r>
      <rPr>
        <b/>
        <sz val="14"/>
        <color indexed="8"/>
        <rFont val="方正仿宋_GBK"/>
        <charset val="134"/>
      </rPr>
      <t>类别</t>
    </r>
  </si>
  <si>
    <r>
      <rPr>
        <b/>
        <sz val="14"/>
        <color indexed="8"/>
        <rFont val="方正仿宋_GBK"/>
        <charset val="134"/>
      </rPr>
      <t>品种名称</t>
    </r>
  </si>
  <si>
    <r>
      <rPr>
        <b/>
        <sz val="14"/>
        <color indexed="8"/>
        <rFont val="方正仿宋_GBK"/>
        <charset val="134"/>
      </rPr>
      <t>规格型号</t>
    </r>
  </si>
  <si>
    <r>
      <rPr>
        <b/>
        <sz val="14"/>
        <color indexed="8"/>
        <rFont val="方正仿宋_GBK"/>
        <charset val="134"/>
      </rPr>
      <t>单位</t>
    </r>
  </si>
  <si>
    <r>
      <rPr>
        <b/>
        <sz val="14"/>
        <color indexed="8"/>
        <rFont val="方正仿宋_GBK"/>
        <charset val="134"/>
      </rPr>
      <t>数量</t>
    </r>
  </si>
  <si>
    <r>
      <rPr>
        <b/>
        <sz val="14"/>
        <color indexed="8"/>
        <rFont val="方正仿宋_GBK"/>
        <charset val="134"/>
      </rPr>
      <t>备注</t>
    </r>
  </si>
  <si>
    <r>
      <rPr>
        <sz val="14"/>
        <color indexed="8"/>
        <rFont val="方正仿宋_GBK"/>
        <charset val="134"/>
      </rPr>
      <t>生态浮岛</t>
    </r>
    <r>
      <rPr>
        <sz val="14"/>
        <color indexed="8"/>
        <rFont val="Times New Roman"/>
        <charset val="134"/>
      </rPr>
      <t xml:space="preserve">      
 </t>
    </r>
    <r>
      <rPr>
        <sz val="14"/>
        <color indexed="8"/>
        <rFont val="方正仿宋_GBK"/>
        <charset val="134"/>
      </rPr>
      <t>高分子复合聚酯纤维</t>
    </r>
    <r>
      <rPr>
        <sz val="14"/>
        <color indexed="8"/>
        <rFont val="Times New Roman"/>
        <charset val="134"/>
      </rPr>
      <t xml:space="preserve">
</t>
    </r>
    <r>
      <rPr>
        <sz val="14"/>
        <color indexed="8"/>
        <rFont val="方正仿宋_GBK"/>
        <charset val="134"/>
      </rPr>
      <t>浮动湿地</t>
    </r>
  </si>
  <si>
    <r>
      <rPr>
        <sz val="14"/>
        <color rgb="FF000000"/>
        <rFont val="方正仿宋_GBK"/>
        <charset val="134"/>
      </rPr>
      <t>规格尺寸；</t>
    </r>
    <r>
      <rPr>
        <sz val="14"/>
        <color rgb="FF000000"/>
        <rFont val="Times New Roman"/>
        <charset val="134"/>
      </rPr>
      <t>200cm*150cm*16cm</t>
    </r>
    <r>
      <rPr>
        <sz val="14"/>
        <color rgb="FF000000"/>
        <rFont val="方正仿宋_GBK"/>
        <charset val="134"/>
      </rPr>
      <t>；绿色；中间为植物纤维，含切割；含</t>
    </r>
    <r>
      <rPr>
        <sz val="14"/>
        <color rgb="FF000000"/>
        <rFont val="Times New Roman"/>
        <charset val="134"/>
      </rPr>
      <t>304</t>
    </r>
    <r>
      <rPr>
        <sz val="14"/>
        <color rgb="FF000000"/>
        <rFont val="方正仿宋_GBK"/>
        <charset val="134"/>
      </rPr>
      <t>不锈钢丝绳</t>
    </r>
    <r>
      <rPr>
        <sz val="14"/>
        <color rgb="FF000000"/>
        <rFont val="Times New Roman"/>
        <charset val="134"/>
      </rPr>
      <t>φ6#</t>
    </r>
    <r>
      <rPr>
        <sz val="14"/>
        <color rgb="FF000000"/>
        <rFont val="方正仿宋_GBK"/>
        <charset val="134"/>
      </rPr>
      <t>含</t>
    </r>
    <r>
      <rPr>
        <sz val="14"/>
        <color rgb="FF000000"/>
        <rFont val="Times New Roman"/>
        <charset val="134"/>
      </rPr>
      <t>304</t>
    </r>
    <r>
      <rPr>
        <sz val="14"/>
        <color rgb="FF000000"/>
        <rFont val="方正仿宋_GBK"/>
        <charset val="134"/>
      </rPr>
      <t>不锈钢扣件；含安装、固定。</t>
    </r>
    <r>
      <rPr>
        <sz val="14"/>
        <color rgb="FF000000"/>
        <rFont val="Times New Roman"/>
        <charset val="134"/>
      </rPr>
      <t xml:space="preserve">
</t>
    </r>
    <r>
      <rPr>
        <sz val="14"/>
        <color rgb="FF000000"/>
        <rFont val="方正仿宋_GBK"/>
        <charset val="134"/>
      </rPr>
      <t>复合纤维浮岛材料按乙方提供的样品为准。</t>
    </r>
  </si>
  <si>
    <t/>
  </si>
  <si>
    <t>（以下报价含运至现场并卸货费用，含材料税，不含安装费用）</t>
  </si>
  <si>
    <t>类别</t>
  </si>
  <si>
    <t>品种名称</t>
  </si>
  <si>
    <t>规格型号</t>
  </si>
  <si>
    <t>土工布</t>
  </si>
  <si>
    <r>
      <rPr>
        <sz val="14"/>
        <color rgb="FF000000"/>
        <rFont val="方正仿宋_GBK"/>
        <charset val="134"/>
      </rPr>
      <t>型号</t>
    </r>
    <r>
      <rPr>
        <sz val="14"/>
        <color rgb="FF000000"/>
        <rFont val="Times New Roman"/>
        <charset val="134"/>
      </rPr>
      <t xml:space="preserve">:SNG-PET-10-6.0
</t>
    </r>
    <r>
      <rPr>
        <sz val="14"/>
        <color rgb="FF000000"/>
        <rFont val="方正仿宋_GBK"/>
        <charset val="134"/>
      </rPr>
      <t>规格</t>
    </r>
    <r>
      <rPr>
        <sz val="14"/>
        <color rgb="FF000000"/>
        <rFont val="Times New Roman"/>
        <charset val="134"/>
      </rPr>
      <t>:1.0mx100m</t>
    </r>
  </si>
  <si>
    <t>无纺布</t>
  </si>
  <si>
    <r>
      <rPr>
        <sz val="14"/>
        <color indexed="8"/>
        <rFont val="Times New Roman"/>
        <charset val="134"/>
      </rPr>
      <t>1</t>
    </r>
    <r>
      <rPr>
        <sz val="14"/>
        <color indexed="8"/>
        <rFont val="方正仿宋_GBK"/>
        <charset val="134"/>
      </rPr>
      <t>、材料性能：</t>
    </r>
    <r>
      <rPr>
        <sz val="14"/>
        <color indexed="8"/>
        <rFont val="Times New Roman"/>
        <charset val="134"/>
      </rPr>
      <t>350g/m2</t>
    </r>
    <r>
      <rPr>
        <sz val="14"/>
        <color indexed="8"/>
        <rFont val="方正仿宋_GBK"/>
        <charset val="134"/>
      </rPr>
      <t>无纺土工布（坡比</t>
    </r>
    <r>
      <rPr>
        <sz val="14"/>
        <color indexed="8"/>
        <rFont val="Times New Roman"/>
        <charset val="134"/>
      </rPr>
      <t>1</t>
    </r>
    <r>
      <rPr>
        <sz val="14"/>
        <color indexed="8"/>
        <rFont val="方正仿宋_GBK"/>
        <charset val="134"/>
      </rPr>
      <t>：</t>
    </r>
    <r>
      <rPr>
        <sz val="14"/>
        <color indexed="8"/>
        <rFont val="Times New Roman"/>
        <charset val="134"/>
      </rPr>
      <t>2</t>
    </r>
    <r>
      <rPr>
        <sz val="14"/>
        <color indexed="8"/>
        <rFont val="方正仿宋_GBK"/>
        <charset val="134"/>
      </rPr>
      <t>）</t>
    </r>
    <r>
      <rPr>
        <sz val="14"/>
        <color indexed="8"/>
        <rFont val="Times New Roman"/>
        <charset val="134"/>
      </rPr>
      <t xml:space="preserve">
2</t>
    </r>
    <r>
      <rPr>
        <sz val="14"/>
        <color indexed="8"/>
        <rFont val="方正仿宋_GBK"/>
        <charset val="134"/>
      </rPr>
      <t>、铺设拼接要求：符合设计要求</t>
    </r>
  </si>
  <si>
    <r>
      <rPr>
        <sz val="14"/>
        <color indexed="8"/>
        <rFont val="Times New Roman"/>
        <charset val="134"/>
      </rPr>
      <t>200g/m2</t>
    </r>
    <r>
      <rPr>
        <sz val="14"/>
        <color indexed="8"/>
        <rFont val="方正仿宋_GBK"/>
        <charset val="134"/>
      </rPr>
      <t>无纺布</t>
    </r>
  </si>
  <si>
    <r>
      <rPr>
        <sz val="14"/>
        <color theme="1"/>
        <rFont val="Times New Roman"/>
        <charset val="134"/>
      </rPr>
      <t>HDPE</t>
    </r>
    <r>
      <rPr>
        <sz val="14"/>
        <color theme="1"/>
        <rFont val="方正仿宋_GBK"/>
        <charset val="134"/>
      </rPr>
      <t>防渗膜</t>
    </r>
  </si>
  <si>
    <r>
      <rPr>
        <sz val="14"/>
        <color theme="1"/>
        <rFont val="Times New Roman"/>
        <charset val="134"/>
      </rPr>
      <t>1.2mmHDPE</t>
    </r>
    <r>
      <rPr>
        <sz val="14"/>
        <color theme="1"/>
        <rFont val="方正仿宋_GBK"/>
        <charset val="134"/>
      </rPr>
      <t>防渗膜，</t>
    </r>
  </si>
  <si>
    <r>
      <rPr>
        <sz val="14"/>
        <color indexed="8"/>
        <rFont val="方正仿宋_GBK"/>
        <charset val="134"/>
      </rPr>
      <t>非洲波罗格防腐木</t>
    </r>
  </si>
  <si>
    <r>
      <rPr>
        <sz val="14"/>
        <color indexed="8"/>
        <rFont val="方正仿宋_GBK"/>
        <charset val="134"/>
      </rPr>
      <t>详见图纸</t>
    </r>
  </si>
  <si>
    <t>m3</t>
  </si>
  <si>
    <r>
      <rPr>
        <sz val="14"/>
        <color indexed="8"/>
        <rFont val="方正仿宋_GBK"/>
        <charset val="134"/>
      </rPr>
      <t>固化剂</t>
    </r>
  </si>
  <si>
    <r>
      <rPr>
        <sz val="14"/>
        <color indexed="8"/>
        <rFont val="方正仿宋_GBK"/>
        <charset val="134"/>
      </rPr>
      <t>就地固牌</t>
    </r>
    <r>
      <rPr>
        <sz val="14"/>
        <color indexed="8"/>
        <rFont val="Times New Roman"/>
        <charset val="134"/>
      </rPr>
      <t>SV-MSS</t>
    </r>
    <r>
      <rPr>
        <sz val="14"/>
        <color indexed="8"/>
        <rFont val="方正仿宋_GBK"/>
        <charset val="134"/>
      </rPr>
      <t>固化剂</t>
    </r>
  </si>
  <si>
    <t>t</t>
  </si>
  <si>
    <r>
      <rPr>
        <b/>
        <sz val="14"/>
        <color theme="1"/>
        <rFont val="方正仿宋_GBK"/>
        <charset val="134"/>
      </rPr>
      <t>石</t>
    </r>
    <r>
      <rPr>
        <b/>
        <sz val="14"/>
        <color theme="1"/>
        <rFont val="Times New Roman"/>
        <charset val="134"/>
      </rPr>
      <t xml:space="preserve">     </t>
    </r>
    <r>
      <rPr>
        <b/>
        <sz val="14"/>
        <color theme="1"/>
        <rFont val="方正仿宋_GBK"/>
        <charset val="134"/>
      </rPr>
      <t>料</t>
    </r>
    <r>
      <rPr>
        <b/>
        <sz val="14"/>
        <color theme="1"/>
        <rFont val="Times New Roman"/>
        <charset val="134"/>
      </rPr>
      <t xml:space="preserve">   </t>
    </r>
    <r>
      <rPr>
        <b/>
        <sz val="14"/>
        <color theme="1"/>
        <rFont val="方正仿宋_GBK"/>
        <charset val="134"/>
      </rPr>
      <t>部</t>
    </r>
    <r>
      <rPr>
        <b/>
        <sz val="14"/>
        <color theme="1"/>
        <rFont val="Times New Roman"/>
        <charset val="134"/>
      </rPr>
      <t xml:space="preserve">   </t>
    </r>
    <r>
      <rPr>
        <b/>
        <sz val="14"/>
        <color theme="1"/>
        <rFont val="方正仿宋_GBK"/>
        <charset val="134"/>
      </rPr>
      <t>分</t>
    </r>
  </si>
  <si>
    <t>砾石</t>
  </si>
  <si>
    <t>20-60mm</t>
  </si>
  <si>
    <t>火山岩</t>
  </si>
  <si>
    <t>沸石</t>
  </si>
  <si>
    <t>10-20mm</t>
  </si>
  <si>
    <t>卵石</t>
  </si>
  <si>
    <t>块石</t>
  </si>
  <si>
    <t>100-300mm</t>
  </si>
  <si>
    <t>黄蜡石</t>
  </si>
  <si>
    <t>Φ800-1200mm</t>
  </si>
  <si>
    <t>自然石板</t>
  </si>
  <si>
    <r>
      <rPr>
        <sz val="14"/>
        <color theme="1"/>
        <rFont val="Times New Roman"/>
        <charset val="134"/>
      </rPr>
      <t xml:space="preserve">100 </t>
    </r>
    <r>
      <rPr>
        <sz val="14"/>
        <color theme="1"/>
        <rFont val="方正仿宋_GBK"/>
        <charset val="134"/>
      </rPr>
      <t>厚边长</t>
    </r>
    <r>
      <rPr>
        <sz val="14"/>
        <color theme="1"/>
        <rFont val="Times New Roman"/>
        <charset val="134"/>
      </rPr>
      <t>300-600</t>
    </r>
    <r>
      <rPr>
        <sz val="14"/>
        <color theme="1"/>
        <rFont val="方正仿宋_GBK"/>
        <charset val="134"/>
      </rPr>
      <t>自然石板</t>
    </r>
  </si>
  <si>
    <t>千层岩</t>
  </si>
  <si>
    <r>
      <rPr>
        <sz val="14"/>
        <color theme="1"/>
        <rFont val="方正仿宋_GBK"/>
        <charset val="134"/>
      </rPr>
      <t>千层岩</t>
    </r>
    <r>
      <rPr>
        <sz val="14"/>
        <color theme="1"/>
        <rFont val="Times New Roman"/>
        <charset val="134"/>
      </rPr>
      <t xml:space="preserve"> </t>
    </r>
    <r>
      <rPr>
        <sz val="14"/>
        <color theme="1"/>
        <rFont val="方正仿宋_GBK"/>
        <charset val="134"/>
      </rPr>
      <t>粒径</t>
    </r>
    <r>
      <rPr>
        <sz val="14"/>
        <color theme="1"/>
        <rFont val="Times New Roman"/>
        <charset val="134"/>
      </rPr>
      <t>1-2m</t>
    </r>
  </si>
  <si>
    <r>
      <rPr>
        <b/>
        <sz val="14"/>
        <color theme="1"/>
        <rFont val="方正仿宋_GBK"/>
        <charset val="134"/>
      </rPr>
      <t>预</t>
    </r>
    <r>
      <rPr>
        <b/>
        <sz val="14"/>
        <color theme="1"/>
        <rFont val="Times New Roman"/>
        <charset val="134"/>
      </rPr>
      <t xml:space="preserve">     </t>
    </r>
    <r>
      <rPr>
        <b/>
        <sz val="14"/>
        <color theme="1"/>
        <rFont val="方正仿宋_GBK"/>
        <charset val="134"/>
      </rPr>
      <t>制</t>
    </r>
    <r>
      <rPr>
        <b/>
        <sz val="14"/>
        <color theme="1"/>
        <rFont val="Times New Roman"/>
        <charset val="134"/>
      </rPr>
      <t xml:space="preserve">   </t>
    </r>
    <r>
      <rPr>
        <b/>
        <sz val="14"/>
        <color theme="1"/>
        <rFont val="方正仿宋_GBK"/>
        <charset val="134"/>
      </rPr>
      <t>构</t>
    </r>
    <r>
      <rPr>
        <b/>
        <sz val="14"/>
        <color theme="1"/>
        <rFont val="Times New Roman"/>
        <charset val="134"/>
      </rPr>
      <t xml:space="preserve">   </t>
    </r>
    <r>
      <rPr>
        <b/>
        <sz val="14"/>
        <color theme="1"/>
        <rFont val="方正仿宋_GBK"/>
        <charset val="134"/>
      </rPr>
      <t>件</t>
    </r>
  </si>
  <si>
    <t>管桩</t>
  </si>
  <si>
    <r>
      <rPr>
        <sz val="14"/>
        <color theme="1"/>
        <rFont val="Times New Roman"/>
        <charset val="134"/>
      </rPr>
      <t>PRCII400(95)AB</t>
    </r>
    <r>
      <rPr>
        <sz val="14"/>
        <color theme="1"/>
        <rFont val="方正仿宋_GBK"/>
        <charset val="134"/>
      </rPr>
      <t>型</t>
    </r>
  </si>
  <si>
    <t>m</t>
  </si>
  <si>
    <r>
      <rPr>
        <sz val="14"/>
        <color theme="1"/>
        <rFont val="方正仿宋_GBK"/>
        <charset val="134"/>
      </rPr>
      <t>钢筋混凝土预制桩</t>
    </r>
    <r>
      <rPr>
        <sz val="14"/>
        <color theme="1"/>
        <rFont val="Times New Roman"/>
        <charset val="134"/>
      </rPr>
      <t xml:space="preserve">
(</t>
    </r>
    <r>
      <rPr>
        <sz val="14"/>
        <color theme="1"/>
        <rFont val="方正仿宋_GBK"/>
        <charset val="134"/>
      </rPr>
      <t>平板型离心板桩</t>
    </r>
    <r>
      <rPr>
        <sz val="14"/>
        <color theme="1"/>
        <rFont val="Times New Roman"/>
        <charset val="134"/>
      </rPr>
      <t>)</t>
    </r>
  </si>
  <si>
    <r>
      <rPr>
        <sz val="14"/>
        <color theme="1"/>
        <rFont val="Times New Roman"/>
        <charset val="134"/>
      </rPr>
      <t>32*60*600cm</t>
    </r>
    <r>
      <rPr>
        <sz val="14"/>
        <color theme="1"/>
        <rFont val="方正仿宋_GBK"/>
        <charset val="134"/>
      </rPr>
      <t>，</t>
    </r>
    <r>
      <rPr>
        <sz val="14"/>
        <color theme="1"/>
        <rFont val="Times New Roman"/>
        <charset val="134"/>
      </rPr>
      <t>C80</t>
    </r>
  </si>
  <si>
    <t>混凝土管</t>
  </si>
  <si>
    <t>DN1000</t>
  </si>
  <si>
    <t>混凝土栏杆</t>
  </si>
  <si>
    <r>
      <rPr>
        <sz val="14"/>
        <color theme="1"/>
        <rFont val="方正仿宋_GBK"/>
        <charset val="134"/>
      </rPr>
      <t>立柱：</t>
    </r>
    <r>
      <rPr>
        <sz val="14"/>
        <color theme="1"/>
        <rFont val="Times New Roman"/>
        <charset val="134"/>
      </rPr>
      <t>18cm*20cm*178cm</t>
    </r>
    <r>
      <rPr>
        <sz val="14"/>
        <color theme="1"/>
        <rFont val="方正仿宋_GBK"/>
        <charset val="134"/>
      </rPr>
      <t>，</t>
    </r>
    <r>
      <rPr>
        <sz val="14"/>
        <color theme="1"/>
        <rFont val="Times New Roman"/>
        <charset val="134"/>
      </rPr>
      <t xml:space="preserve">     </t>
    </r>
    <r>
      <rPr>
        <sz val="14"/>
        <color theme="1"/>
        <rFont val="方正仿宋_GBK"/>
        <charset val="134"/>
      </rPr>
      <t>扶手截面：</t>
    </r>
    <r>
      <rPr>
        <sz val="14"/>
        <color theme="1"/>
        <rFont val="Times New Roman"/>
        <charset val="134"/>
      </rPr>
      <t>9cm*12cm*3</t>
    </r>
    <r>
      <rPr>
        <sz val="14"/>
        <color theme="1"/>
        <rFont val="方正仿宋_GBK"/>
        <charset val="134"/>
      </rPr>
      <t>道，详见图纸</t>
    </r>
  </si>
  <si>
    <r>
      <rPr>
        <sz val="12"/>
        <color theme="1"/>
        <rFont val="方正仿宋_GBK"/>
        <charset val="134"/>
      </rPr>
      <t>水质</t>
    </r>
    <r>
      <rPr>
        <sz val="12"/>
        <color theme="1"/>
        <rFont val="Times New Roman"/>
        <charset val="134"/>
      </rPr>
      <t xml:space="preserve">
</t>
    </r>
    <r>
      <rPr>
        <sz val="12"/>
        <color theme="1"/>
        <rFont val="方正仿宋_GBK"/>
        <charset val="134"/>
      </rPr>
      <t>自动</t>
    </r>
    <r>
      <rPr>
        <sz val="12"/>
        <color theme="1"/>
        <rFont val="Times New Roman"/>
        <charset val="134"/>
      </rPr>
      <t xml:space="preserve">
</t>
    </r>
    <r>
      <rPr>
        <sz val="12"/>
        <color theme="1"/>
        <rFont val="方正仿宋_GBK"/>
        <charset val="134"/>
      </rPr>
      <t>站软</t>
    </r>
    <r>
      <rPr>
        <sz val="12"/>
        <color theme="1"/>
        <rFont val="Times New Roman"/>
        <charset val="134"/>
      </rPr>
      <t xml:space="preserve">
</t>
    </r>
    <r>
      <rPr>
        <sz val="12"/>
        <color theme="1"/>
        <rFont val="方正仿宋_GBK"/>
        <charset val="134"/>
      </rPr>
      <t>硬件</t>
    </r>
  </si>
  <si>
    <t>在线溶解氧分析仪</t>
  </si>
  <si>
    <r>
      <rPr>
        <sz val="12"/>
        <color theme="1"/>
        <rFont val="方正仿宋_GBK"/>
        <charset val="134"/>
      </rPr>
      <t>测定原理电化学法、荧光法；量程</t>
    </r>
    <r>
      <rPr>
        <sz val="12"/>
        <color theme="1"/>
        <rFont val="Times New Roman"/>
        <charset val="134"/>
      </rPr>
      <t xml:space="preserve"> 0</t>
    </r>
    <r>
      <rPr>
        <sz val="12"/>
        <color theme="1"/>
        <rFont val="方正仿宋_GBK"/>
        <charset val="134"/>
      </rPr>
      <t>～</t>
    </r>
    <r>
      <rPr>
        <sz val="12"/>
        <color theme="1"/>
        <rFont val="Times New Roman"/>
        <charset val="134"/>
      </rPr>
      <t>20 mg/L</t>
    </r>
    <r>
      <rPr>
        <sz val="12"/>
        <color theme="1"/>
        <rFont val="方正仿宋_GBK"/>
        <charset val="134"/>
      </rPr>
      <t>，可调；零点漂移</t>
    </r>
    <r>
      <rPr>
        <sz val="12"/>
        <color theme="1"/>
        <rFont val="Times New Roman"/>
        <charset val="134"/>
      </rPr>
      <t xml:space="preserve"> ±0.3 mg/L</t>
    </r>
    <r>
      <rPr>
        <sz val="12"/>
        <color theme="1"/>
        <rFont val="方正仿宋_GBK"/>
        <charset val="134"/>
      </rPr>
      <t>；量程漂移</t>
    </r>
    <r>
      <rPr>
        <sz val="12"/>
        <color theme="1"/>
        <rFont val="Times New Roman"/>
        <charset val="134"/>
      </rPr>
      <t xml:space="preserve"> ±0.3 mg/L</t>
    </r>
    <r>
      <rPr>
        <sz val="12"/>
        <color theme="1"/>
        <rFont val="方正仿宋_GBK"/>
        <charset val="134"/>
      </rPr>
      <t>；重复性</t>
    </r>
    <r>
      <rPr>
        <sz val="12"/>
        <color theme="1"/>
        <rFont val="Times New Roman"/>
        <charset val="134"/>
      </rPr>
      <t xml:space="preserve"> ±0.3 mg/L</t>
    </r>
    <r>
      <rPr>
        <sz val="12"/>
        <color theme="1"/>
        <rFont val="方正仿宋_GBK"/>
        <charset val="134"/>
      </rPr>
      <t>；响应时间（</t>
    </r>
    <r>
      <rPr>
        <sz val="12"/>
        <color theme="1"/>
        <rFont val="Times New Roman"/>
        <charset val="134"/>
      </rPr>
      <t>T90</t>
    </r>
    <r>
      <rPr>
        <sz val="12"/>
        <color theme="1"/>
        <rFont val="方正仿宋_GBK"/>
        <charset val="134"/>
      </rPr>
      <t>）</t>
    </r>
    <r>
      <rPr>
        <sz val="12"/>
        <color theme="1"/>
        <rFont val="Times New Roman"/>
        <charset val="134"/>
      </rPr>
      <t xml:space="preserve"> ≤120 s</t>
    </r>
    <r>
      <rPr>
        <sz val="12"/>
        <color theme="1"/>
        <rFont val="方正仿宋_GBK"/>
        <charset val="134"/>
      </rPr>
      <t>；</t>
    </r>
    <r>
      <rPr>
        <sz val="12"/>
        <color theme="1"/>
        <rFont val="Times New Roman"/>
        <charset val="134"/>
      </rPr>
      <t xml:space="preserve">
</t>
    </r>
    <r>
      <rPr>
        <sz val="12"/>
        <color theme="1"/>
        <rFont val="方正仿宋_GBK"/>
        <charset val="134"/>
      </rPr>
      <t>温度补偿精度</t>
    </r>
    <r>
      <rPr>
        <sz val="12"/>
        <color theme="1"/>
        <rFont val="Times New Roman"/>
        <charset val="134"/>
      </rPr>
      <t xml:space="preserve"> ±0.3 mg/L</t>
    </r>
    <r>
      <rPr>
        <sz val="12"/>
        <color theme="1"/>
        <rFont val="方正仿宋_GBK"/>
        <charset val="134"/>
      </rPr>
      <t>；</t>
    </r>
    <r>
      <rPr>
        <sz val="12"/>
        <color theme="1"/>
        <rFont val="Times New Roman"/>
        <charset val="134"/>
      </rPr>
      <t>MTBF ≥720 h/</t>
    </r>
    <r>
      <rPr>
        <sz val="12"/>
        <color theme="1"/>
        <rFont val="方正仿宋_GBK"/>
        <charset val="134"/>
      </rPr>
      <t>次；防护等级</t>
    </r>
    <r>
      <rPr>
        <sz val="12"/>
        <color theme="1"/>
        <rFont val="Times New Roman"/>
        <charset val="134"/>
      </rPr>
      <t xml:space="preserve"> ≥IP65</t>
    </r>
    <r>
      <rPr>
        <sz val="12"/>
        <color theme="1"/>
        <rFont val="方正仿宋_GBK"/>
        <charset val="134"/>
      </rPr>
      <t>。</t>
    </r>
  </si>
  <si>
    <t>台</t>
  </si>
  <si>
    <t>力合科技（湖南）股份有限公司、杭州绿洁科技股份有限公司、厦门隆力德环境技术开发有限公司</t>
  </si>
  <si>
    <t>在线氨氮分析仪</t>
  </si>
  <si>
    <r>
      <rPr>
        <sz val="12"/>
        <color theme="1"/>
        <rFont val="方正仿宋_GBK"/>
        <charset val="134"/>
      </rPr>
      <t>测定原理</t>
    </r>
    <r>
      <rPr>
        <sz val="12"/>
        <color theme="1"/>
        <rFont val="Times New Roman"/>
        <charset val="134"/>
      </rPr>
      <t xml:space="preserve"> </t>
    </r>
    <r>
      <rPr>
        <sz val="12"/>
        <color theme="1"/>
        <rFont val="方正仿宋_GBK"/>
        <charset val="134"/>
      </rPr>
      <t>纳氏试剂分光光度法或水杨酸分光光度法；量程</t>
    </r>
    <r>
      <rPr>
        <sz val="12"/>
        <color theme="1"/>
        <rFont val="Times New Roman"/>
        <charset val="134"/>
      </rPr>
      <t xml:space="preserve"> </t>
    </r>
    <r>
      <rPr>
        <sz val="12"/>
        <color theme="1"/>
        <rFont val="方正仿宋_GBK"/>
        <charset val="134"/>
      </rPr>
      <t>量程范围：</t>
    </r>
    <r>
      <rPr>
        <sz val="12"/>
        <color theme="1"/>
        <rFont val="Times New Roman"/>
        <charset val="134"/>
      </rPr>
      <t>0</t>
    </r>
    <r>
      <rPr>
        <sz val="12"/>
        <color theme="1"/>
        <rFont val="方正仿宋_GBK"/>
        <charset val="134"/>
      </rPr>
      <t>～</t>
    </r>
    <r>
      <rPr>
        <sz val="12"/>
        <color theme="1"/>
        <rFont val="Times New Roman"/>
        <charset val="134"/>
      </rPr>
      <t>10mg/L</t>
    </r>
    <r>
      <rPr>
        <sz val="12"/>
        <color theme="1"/>
        <rFont val="方正仿宋_GBK"/>
        <charset val="134"/>
      </rPr>
      <t>，可切换；检出限</t>
    </r>
    <r>
      <rPr>
        <sz val="12"/>
        <color theme="1"/>
        <rFont val="Times New Roman"/>
        <charset val="134"/>
      </rPr>
      <t xml:space="preserve"> ≤0.01mg/L</t>
    </r>
    <r>
      <rPr>
        <sz val="12"/>
        <color theme="1"/>
        <rFont val="方正仿宋_GBK"/>
        <charset val="134"/>
      </rPr>
      <t>；精密度</t>
    </r>
    <r>
      <rPr>
        <sz val="12"/>
        <color theme="1"/>
        <rFont val="Times New Roman"/>
        <charset val="134"/>
      </rPr>
      <t xml:space="preserve"> ±3%</t>
    </r>
    <r>
      <rPr>
        <sz val="12"/>
        <color theme="1"/>
        <rFont val="方正仿宋_GBK"/>
        <charset val="134"/>
      </rPr>
      <t>；重复性</t>
    </r>
    <r>
      <rPr>
        <sz val="12"/>
        <color theme="1"/>
        <rFont val="Times New Roman"/>
        <charset val="134"/>
      </rPr>
      <t xml:space="preserve"> ≤2%</t>
    </r>
    <r>
      <rPr>
        <sz val="12"/>
        <color theme="1"/>
        <rFont val="方正仿宋_GBK"/>
        <charset val="134"/>
      </rPr>
      <t>；分辨率</t>
    </r>
    <r>
      <rPr>
        <sz val="12"/>
        <color theme="1"/>
        <rFont val="Times New Roman"/>
        <charset val="134"/>
      </rPr>
      <t xml:space="preserve"> 0.001mg/L</t>
    </r>
    <r>
      <rPr>
        <sz val="12"/>
        <color theme="1"/>
        <rFont val="方正仿宋_GBK"/>
        <charset val="134"/>
      </rPr>
      <t>；准确度</t>
    </r>
    <r>
      <rPr>
        <sz val="12"/>
        <color theme="1"/>
        <rFont val="Times New Roman"/>
        <charset val="134"/>
      </rPr>
      <t xml:space="preserve"> ≤±3%</t>
    </r>
    <r>
      <rPr>
        <sz val="12"/>
        <color theme="1"/>
        <rFont val="方正仿宋_GBK"/>
        <charset val="134"/>
      </rPr>
      <t>；零点漂移</t>
    </r>
    <r>
      <rPr>
        <sz val="12"/>
        <color theme="1"/>
        <rFont val="Times New Roman"/>
        <charset val="134"/>
      </rPr>
      <t xml:space="preserve"> ≤0.05 mg/L</t>
    </r>
    <r>
      <rPr>
        <sz val="12"/>
        <color theme="1"/>
        <rFont val="方正仿宋_GBK"/>
        <charset val="134"/>
      </rPr>
      <t>；量程漂移</t>
    </r>
    <r>
      <rPr>
        <sz val="12"/>
        <color theme="1"/>
        <rFont val="Times New Roman"/>
        <charset val="134"/>
      </rPr>
      <t xml:space="preserve"> ≤2%</t>
    </r>
    <r>
      <rPr>
        <sz val="12"/>
        <color theme="1"/>
        <rFont val="方正仿宋_GBK"/>
        <charset val="134"/>
      </rPr>
      <t>；</t>
    </r>
    <r>
      <rPr>
        <sz val="12"/>
        <color theme="1"/>
        <rFont val="Times New Roman"/>
        <charset val="134"/>
      </rPr>
      <t>MTBF ≥720h/</t>
    </r>
    <r>
      <rPr>
        <sz val="12"/>
        <color theme="1"/>
        <rFont val="方正仿宋_GBK"/>
        <charset val="134"/>
      </rPr>
      <t>次。</t>
    </r>
  </si>
  <si>
    <t>在线高锰酸盐指数分析仪</t>
  </si>
  <si>
    <r>
      <rPr>
        <sz val="12"/>
        <color theme="1"/>
        <rFont val="方正仿宋_GBK"/>
        <charset val="134"/>
      </rPr>
      <t>测定原理</t>
    </r>
    <r>
      <rPr>
        <sz val="12"/>
        <color theme="1"/>
        <rFont val="Times New Roman"/>
        <charset val="134"/>
      </rPr>
      <t xml:space="preserve"> </t>
    </r>
    <r>
      <rPr>
        <sz val="12"/>
        <color theme="1"/>
        <rFont val="方正仿宋_GBK"/>
        <charset val="134"/>
      </rPr>
      <t>高锰酸钾氧化</t>
    </r>
    <r>
      <rPr>
        <sz val="12"/>
        <color theme="1"/>
        <rFont val="Times New Roman"/>
        <charset val="134"/>
      </rPr>
      <t>-</t>
    </r>
    <r>
      <rPr>
        <sz val="12"/>
        <color theme="1"/>
        <rFont val="方正仿宋_GBK"/>
        <charset val="134"/>
      </rPr>
      <t>电位滴定法；量程</t>
    </r>
    <r>
      <rPr>
        <sz val="12"/>
        <color theme="1"/>
        <rFont val="Times New Roman"/>
        <charset val="134"/>
      </rPr>
      <t xml:space="preserve"> 0</t>
    </r>
    <r>
      <rPr>
        <sz val="12"/>
        <color theme="1"/>
        <rFont val="方正仿宋_GBK"/>
        <charset val="134"/>
      </rPr>
      <t>～</t>
    </r>
    <r>
      <rPr>
        <sz val="12"/>
        <color theme="1"/>
        <rFont val="Times New Roman"/>
        <charset val="134"/>
      </rPr>
      <t>5/10/20mg/L</t>
    </r>
    <r>
      <rPr>
        <sz val="12"/>
        <color theme="1"/>
        <rFont val="方正仿宋_GBK"/>
        <charset val="134"/>
      </rPr>
      <t>，可切换；重复性</t>
    </r>
    <r>
      <rPr>
        <sz val="12"/>
        <color theme="1"/>
        <rFont val="Times New Roman"/>
        <charset val="134"/>
      </rPr>
      <t xml:space="preserve"> ≤3%</t>
    </r>
    <r>
      <rPr>
        <sz val="12"/>
        <color theme="1"/>
        <rFont val="方正仿宋_GBK"/>
        <charset val="134"/>
      </rPr>
      <t>；检出限</t>
    </r>
    <r>
      <rPr>
        <sz val="12"/>
        <color theme="1"/>
        <rFont val="Times New Roman"/>
        <charset val="134"/>
      </rPr>
      <t xml:space="preserve"> ≤0.5mg/L</t>
    </r>
    <r>
      <rPr>
        <sz val="12"/>
        <color theme="1"/>
        <rFont val="方正仿宋_GBK"/>
        <charset val="134"/>
      </rPr>
      <t>；准确度</t>
    </r>
    <r>
      <rPr>
        <sz val="12"/>
        <color theme="1"/>
        <rFont val="Times New Roman"/>
        <charset val="134"/>
      </rPr>
      <t xml:space="preserve"> ≤5%</t>
    </r>
    <r>
      <rPr>
        <sz val="12"/>
        <color theme="1"/>
        <rFont val="方正仿宋_GBK"/>
        <charset val="134"/>
      </rPr>
      <t>；零点漂移</t>
    </r>
    <r>
      <rPr>
        <sz val="12"/>
        <color theme="1"/>
        <rFont val="Times New Roman"/>
        <charset val="134"/>
      </rPr>
      <t xml:space="preserve"> ±5%</t>
    </r>
    <r>
      <rPr>
        <sz val="12"/>
        <color theme="1"/>
        <rFont val="方正仿宋_GBK"/>
        <charset val="134"/>
      </rPr>
      <t>；量程漂移</t>
    </r>
    <r>
      <rPr>
        <sz val="12"/>
        <color theme="1"/>
        <rFont val="Times New Roman"/>
        <charset val="134"/>
      </rPr>
      <t xml:space="preserve"> ±5%</t>
    </r>
    <r>
      <rPr>
        <sz val="12"/>
        <color theme="1"/>
        <rFont val="方正仿宋_GBK"/>
        <charset val="134"/>
      </rPr>
      <t>；</t>
    </r>
    <r>
      <rPr>
        <sz val="12"/>
        <color theme="1"/>
        <rFont val="Times New Roman"/>
        <charset val="134"/>
      </rPr>
      <t>MTBF ≥720h/</t>
    </r>
    <r>
      <rPr>
        <sz val="12"/>
        <color theme="1"/>
        <rFont val="方正仿宋_GBK"/>
        <charset val="134"/>
      </rPr>
      <t>次。</t>
    </r>
  </si>
  <si>
    <t>在线总磷分析仪</t>
  </si>
  <si>
    <r>
      <rPr>
        <sz val="12"/>
        <color theme="1"/>
        <rFont val="方正仿宋_GBK"/>
        <charset val="134"/>
      </rPr>
      <t>测定原理</t>
    </r>
    <r>
      <rPr>
        <sz val="12"/>
        <color theme="1"/>
        <rFont val="Times New Roman"/>
        <charset val="134"/>
      </rPr>
      <t xml:space="preserve"> </t>
    </r>
    <r>
      <rPr>
        <sz val="12"/>
        <color theme="1"/>
        <rFont val="方正仿宋_GBK"/>
        <charset val="134"/>
      </rPr>
      <t>钼酸铵分光光度法；量程</t>
    </r>
    <r>
      <rPr>
        <sz val="12"/>
        <color theme="1"/>
        <rFont val="Times New Roman"/>
        <charset val="134"/>
      </rPr>
      <t xml:space="preserve"> 0</t>
    </r>
    <r>
      <rPr>
        <sz val="12"/>
        <color theme="1"/>
        <rFont val="方正仿宋_GBK"/>
        <charset val="134"/>
      </rPr>
      <t>～</t>
    </r>
    <r>
      <rPr>
        <sz val="12"/>
        <color theme="1"/>
        <rFont val="Times New Roman"/>
        <charset val="134"/>
      </rPr>
      <t>2mg/L</t>
    </r>
    <r>
      <rPr>
        <sz val="12"/>
        <color theme="1"/>
        <rFont val="方正仿宋_GBK"/>
        <charset val="134"/>
      </rPr>
      <t>，可切换；检出限</t>
    </r>
    <r>
      <rPr>
        <sz val="12"/>
        <color theme="1"/>
        <rFont val="Times New Roman"/>
        <charset val="134"/>
      </rPr>
      <t xml:space="preserve"> 0.01mg/L</t>
    </r>
    <r>
      <rPr>
        <sz val="12"/>
        <color theme="1"/>
        <rFont val="方正仿宋_GBK"/>
        <charset val="134"/>
      </rPr>
      <t>；最小测量时间</t>
    </r>
    <r>
      <rPr>
        <sz val="12"/>
        <color theme="1"/>
        <rFont val="Times New Roman"/>
        <charset val="134"/>
      </rPr>
      <t xml:space="preserve"> ≤60min</t>
    </r>
    <r>
      <rPr>
        <sz val="12"/>
        <color theme="1"/>
        <rFont val="方正仿宋_GBK"/>
        <charset val="134"/>
      </rPr>
      <t>可调；分辨率</t>
    </r>
    <r>
      <rPr>
        <sz val="12"/>
        <color theme="1"/>
        <rFont val="Times New Roman"/>
        <charset val="134"/>
      </rPr>
      <t xml:space="preserve"> 0.001mg/L</t>
    </r>
    <r>
      <rPr>
        <sz val="12"/>
        <color theme="1"/>
        <rFont val="方正仿宋_GBK"/>
        <charset val="134"/>
      </rPr>
      <t>；示值误差</t>
    </r>
    <r>
      <rPr>
        <sz val="12"/>
        <color theme="1"/>
        <rFont val="Times New Roman"/>
        <charset val="134"/>
      </rPr>
      <t xml:space="preserve"> ±3%</t>
    </r>
    <r>
      <rPr>
        <sz val="12"/>
        <color theme="1"/>
        <rFont val="方正仿宋_GBK"/>
        <charset val="134"/>
      </rPr>
      <t>；</t>
    </r>
    <r>
      <rPr>
        <sz val="12"/>
        <color theme="1"/>
        <rFont val="Times New Roman"/>
        <charset val="134"/>
      </rPr>
      <t xml:space="preserve">
</t>
    </r>
    <r>
      <rPr>
        <sz val="12"/>
        <color theme="1"/>
        <rFont val="方正仿宋_GBK"/>
        <charset val="134"/>
      </rPr>
      <t>重复性</t>
    </r>
    <r>
      <rPr>
        <sz val="12"/>
        <color theme="1"/>
        <rFont val="Times New Roman"/>
        <charset val="134"/>
      </rPr>
      <t xml:space="preserve"> ≤2%</t>
    </r>
    <r>
      <rPr>
        <sz val="12"/>
        <color theme="1"/>
        <rFont val="方正仿宋_GBK"/>
        <charset val="134"/>
      </rPr>
      <t>；直线性</t>
    </r>
    <r>
      <rPr>
        <sz val="12"/>
        <color theme="1"/>
        <rFont val="Times New Roman"/>
        <charset val="134"/>
      </rPr>
      <t xml:space="preserve"> ±3%</t>
    </r>
    <r>
      <rPr>
        <sz val="12"/>
        <color theme="1"/>
        <rFont val="方正仿宋_GBK"/>
        <charset val="134"/>
      </rPr>
      <t>；零点漂移</t>
    </r>
    <r>
      <rPr>
        <sz val="12"/>
        <color theme="1"/>
        <rFont val="Times New Roman"/>
        <charset val="134"/>
      </rPr>
      <t xml:space="preserve"> ±3%</t>
    </r>
    <r>
      <rPr>
        <sz val="12"/>
        <color theme="1"/>
        <rFont val="方正仿宋_GBK"/>
        <charset val="134"/>
      </rPr>
      <t>；量程漂移</t>
    </r>
    <r>
      <rPr>
        <sz val="12"/>
        <color theme="1"/>
        <rFont val="Times New Roman"/>
        <charset val="134"/>
      </rPr>
      <t xml:space="preserve"> ±5%</t>
    </r>
    <r>
      <rPr>
        <sz val="12"/>
        <color theme="1"/>
        <rFont val="方正仿宋_GBK"/>
        <charset val="134"/>
      </rPr>
      <t>；</t>
    </r>
    <r>
      <rPr>
        <sz val="12"/>
        <color theme="1"/>
        <rFont val="Times New Roman"/>
        <charset val="134"/>
      </rPr>
      <t>MTBF ≥720h/</t>
    </r>
    <r>
      <rPr>
        <sz val="12"/>
        <color theme="1"/>
        <rFont val="方正仿宋_GBK"/>
        <charset val="134"/>
      </rPr>
      <t>次。</t>
    </r>
  </si>
  <si>
    <t>采水单元</t>
  </si>
  <si>
    <r>
      <rPr>
        <sz val="12"/>
        <color theme="1"/>
        <rFont val="方正仿宋_GBK"/>
        <charset val="134"/>
      </rPr>
      <t>采水系统应具备双泵</t>
    </r>
    <r>
      <rPr>
        <sz val="12"/>
        <color theme="1"/>
        <rFont val="Times New Roman"/>
        <charset val="134"/>
      </rPr>
      <t>/</t>
    </r>
    <r>
      <rPr>
        <sz val="12"/>
        <color theme="1"/>
        <rFont val="方正仿宋_GBK"/>
        <charset val="134"/>
      </rPr>
      <t>双管路轮换功能，配置双泵</t>
    </r>
    <r>
      <rPr>
        <sz val="12"/>
        <color theme="1"/>
        <rFont val="Times New Roman"/>
        <charset val="134"/>
      </rPr>
      <t>/</t>
    </r>
    <r>
      <rPr>
        <sz val="12"/>
        <color theme="1"/>
        <rFont val="方正仿宋_GBK"/>
        <charset val="134"/>
      </rPr>
      <t>双管路采水，一用一备；可进行自动或手动切换，满足实时不间断监测的要求；采水管道应设置防冻保温措施，以减少环境温度等因素对水样造成影响；采水管道材质应有足够的强度，具有良好的化学稳定性，不与水样中被测物产生物理和化学反应；采水管道应具有防意外堵塞和方便泥沙沉积后的清洗功能，管路应易于拆卸和清洗；采水单元采集的样品应能保证水样代表性，集成干预核查应符合要求。</t>
    </r>
  </si>
  <si>
    <t>套</t>
  </si>
  <si>
    <t>配水单元</t>
  </si>
  <si>
    <t>配水单元是将采水单元采集到的样品根据所有分析仪器和设备的用水水质、水压和水量的要求分配到各个分析单元和相应设备，并采取必要的清洗、保障措施以确保系统长周期运转，包括流量和压力调节、预处理及系统清洗等；配备流量和压力调节系统：配水单元应当能够通过对流量和压力的监控，满足所选用仪器和设备对样品水流量和压力的具体要求。</t>
  </si>
  <si>
    <t>预处理单元</t>
  </si>
  <si>
    <r>
      <rPr>
        <sz val="12"/>
        <color theme="1"/>
        <rFont val="方正仿宋_GBK"/>
        <charset val="134"/>
      </rPr>
      <t>配水管路设计合理，流向清晰，便于维护；配水单元具备自动反清（吹）洗和自动除藻功能，防止菌类和藻类等微生物对样品污染或对系统工作造成不良影响，设计中不使用对环境产生污染的清洗方法；配水主管路采用串联方式，各仪器之间管路采用并联方式，每台仪器从各自的取样杯中取水，任何仪器的配水管路出现故障不能影响其他仪器的测试；预留不少于</t>
    </r>
    <r>
      <rPr>
        <sz val="12"/>
        <color theme="1"/>
        <rFont val="Times New Roman"/>
        <charset val="134"/>
      </rPr>
      <t>2</t>
    </r>
    <r>
      <rPr>
        <sz val="12"/>
        <color theme="1"/>
        <rFont val="方正仿宋_GBK"/>
        <charset val="134"/>
      </rPr>
      <t>台设备的接水口、排水口以及水样比对实验用的手动取水口；能配合系统实现水样自动分配、自动预处理、故障自动报警、关键部件工作状态的显示和反控等功能；配水单元的所有操作均可通过控制单元实现，并接受平台端的远程控制。</t>
    </r>
  </si>
  <si>
    <t>质控单元</t>
  </si>
  <si>
    <t>通过质控单元，可实现对水质自动分析仪的空白样测试、标准样核查、平行样测试、加标回收测试等数据质量控制功能。质控仪由外部触发，可本地执行，可远程控制。</t>
  </si>
  <si>
    <t>留样单元</t>
  </si>
  <si>
    <r>
      <rPr>
        <sz val="12"/>
        <color theme="1"/>
        <rFont val="方正仿宋_GBK"/>
        <charset val="134"/>
      </rPr>
      <t>留样单元具备水样冷藏功能，温度可控制在</t>
    </r>
    <r>
      <rPr>
        <sz val="12"/>
        <color theme="1"/>
        <rFont val="Times New Roman"/>
        <charset val="134"/>
      </rPr>
      <t>4±2</t>
    </r>
    <r>
      <rPr>
        <sz val="12"/>
        <color theme="1"/>
        <rFont val="方正仿宋_GBK"/>
        <charset val="134"/>
      </rPr>
      <t>℃。留样瓶由惰性材料制成，易清洗、密闭性好，可在留样后自动排空且可在留样失败后自动报警。</t>
    </r>
  </si>
  <si>
    <t>系统控制单元</t>
  </si>
  <si>
    <t>控制与数据采集传输单元由现场控制软件、工控机、数据采集传输模块等组成。控制系统按照预先设定的程序负责完成系统采水配水控制，启动水样测量、仪器标定、零点核查、量程核查、清洗等一系列的动作。</t>
  </si>
  <si>
    <t>数据采集传输单元</t>
  </si>
  <si>
    <t>采用系统软件进行数据的采集、处理与传输，系统软件需具备通用性强，可扩展性强，维护方便的特点。软件应具有良好的可扩充性和维护性。具备强大良好用户界面，现场可动态显示系统的实时状态，实时数据，历史报表和历史报警。可实现改变控制参数，发送控制命令、浏览控制状态等人机交互功能</t>
  </si>
  <si>
    <t>现场端控制软件</t>
  </si>
  <si>
    <t>控制系统按照预先设定的程序负责完成系统采水配水控制，启动水样测量、仪器标定、零点核查、量程核查、清洗等一系列的动作。</t>
  </si>
  <si>
    <t>辅助单元</t>
  </si>
  <si>
    <r>
      <rPr>
        <sz val="12"/>
        <color theme="1"/>
        <rFont val="方正仿宋_GBK"/>
        <charset val="134"/>
      </rPr>
      <t>根据项目要求，配置相应的</t>
    </r>
    <r>
      <rPr>
        <sz val="12"/>
        <color theme="1"/>
        <rFont val="Times New Roman"/>
        <charset val="134"/>
      </rPr>
      <t>UPS</t>
    </r>
    <r>
      <rPr>
        <sz val="12"/>
        <color theme="1"/>
        <rFont val="方正仿宋_GBK"/>
        <charset val="134"/>
      </rPr>
      <t>电源，对控制中心具备断电保护、过载保护、自动恢复等功能。</t>
    </r>
    <r>
      <rPr>
        <sz val="12"/>
        <color theme="1"/>
        <rFont val="Times New Roman"/>
        <charset val="134"/>
      </rPr>
      <t>UPS</t>
    </r>
    <r>
      <rPr>
        <sz val="12"/>
        <color theme="1"/>
        <rFont val="方正仿宋_GBK"/>
        <charset val="134"/>
      </rPr>
      <t>功率足够富余，使系统在停电状态下能够保存及传输数据，恢复供电后系统可自动恢复工作。在停电的情况下，保障系统自身维持运转</t>
    </r>
    <r>
      <rPr>
        <sz val="12"/>
        <color theme="1"/>
        <rFont val="Times New Roman"/>
        <charset val="134"/>
      </rPr>
      <t>2</t>
    </r>
    <r>
      <rPr>
        <sz val="12"/>
        <color theme="1"/>
        <rFont val="方正仿宋_GBK"/>
        <charset val="134"/>
      </rPr>
      <t>小时，并上传断电报警信号至远程监控平台。</t>
    </r>
  </si>
  <si>
    <t>废液收集处置装置</t>
  </si>
  <si>
    <t>对分析单元排放的废液应当回收处理</t>
  </si>
  <si>
    <t>工业空调</t>
  </si>
  <si>
    <r>
      <rPr>
        <sz val="12"/>
        <color theme="1"/>
        <rFont val="方正仿宋_GBK"/>
        <charset val="134"/>
      </rPr>
      <t>不小于</t>
    </r>
    <r>
      <rPr>
        <sz val="12"/>
        <color theme="1"/>
        <rFont val="Times New Roman"/>
        <charset val="134"/>
      </rPr>
      <t>1P</t>
    </r>
  </si>
  <si>
    <t>一体化户外机柜</t>
  </si>
  <si>
    <r>
      <rPr>
        <sz val="12"/>
        <color theme="1"/>
        <rFont val="方正仿宋_GBK"/>
        <charset val="134"/>
      </rPr>
      <t>站房总体性能技术要求柜体具有耐腐蚀性；机柜设有底座，通过固定地脚与基座连接；框架由钢板折弯焊接而成，钢板厚度</t>
    </r>
    <r>
      <rPr>
        <sz val="12"/>
        <color theme="1"/>
        <rFont val="Times New Roman"/>
        <charset val="134"/>
      </rPr>
      <t>≥2mm</t>
    </r>
    <r>
      <rPr>
        <sz val="12"/>
        <color theme="1"/>
        <rFont val="方正仿宋_GBK"/>
        <charset val="134"/>
      </rPr>
      <t>，设置防水结构；两侧及门板钢板厚度</t>
    </r>
    <r>
      <rPr>
        <sz val="12"/>
        <color theme="1"/>
        <rFont val="Times New Roman"/>
        <charset val="134"/>
      </rPr>
      <t>≥1.5mm</t>
    </r>
    <r>
      <rPr>
        <sz val="12"/>
        <color theme="1"/>
        <rFont val="方正仿宋_GBK"/>
        <charset val="134"/>
      </rPr>
      <t>，保温材料填充厚度</t>
    </r>
    <r>
      <rPr>
        <sz val="12"/>
        <color theme="1"/>
        <rFont val="Times New Roman"/>
        <charset val="134"/>
      </rPr>
      <t>≥20mm</t>
    </r>
    <r>
      <rPr>
        <sz val="12"/>
        <color theme="1"/>
        <rFont val="方正仿宋_GBK"/>
        <charset val="134"/>
      </rPr>
      <t>；采用前后开门结构，方便打开维护保养；无外露螺钉，具备防盗功能；整体防护等级达到</t>
    </r>
    <r>
      <rPr>
        <sz val="12"/>
        <color theme="1"/>
        <rFont val="Times New Roman"/>
        <charset val="134"/>
      </rPr>
      <t>IP55</t>
    </r>
    <r>
      <rPr>
        <sz val="12"/>
        <color theme="1"/>
        <rFont val="方正仿宋_GBK"/>
        <charset val="134"/>
      </rPr>
      <t>及以上；内外表面平整光滑、颜色均匀，无龟裂、气泡、毛刺、杂质、明显变形等缺陷，站房外观环境协调性良好。</t>
    </r>
  </si>
  <si>
    <t>处</t>
  </si>
  <si>
    <t>防雷接地</t>
  </si>
  <si>
    <r>
      <rPr>
        <sz val="12"/>
        <color theme="1"/>
        <rFont val="Times New Roman"/>
        <charset val="134"/>
      </rPr>
      <t>1</t>
    </r>
    <r>
      <rPr>
        <sz val="12"/>
        <color theme="1"/>
        <rFont val="方正仿宋_GBK"/>
        <charset val="134"/>
      </rPr>
      <t>、名称</t>
    </r>
    <r>
      <rPr>
        <sz val="12"/>
        <color theme="1"/>
        <rFont val="Times New Roman"/>
        <charset val="134"/>
      </rPr>
      <t>:</t>
    </r>
    <r>
      <rPr>
        <sz val="12"/>
        <color theme="1"/>
        <rFont val="方正仿宋_GBK"/>
        <charset val="134"/>
      </rPr>
      <t>接地装置调试</t>
    </r>
    <r>
      <rPr>
        <sz val="12"/>
        <color theme="1"/>
        <rFont val="Times New Roman"/>
        <charset val="134"/>
      </rPr>
      <t xml:space="preserve"> 2</t>
    </r>
    <r>
      <rPr>
        <sz val="12"/>
        <color theme="1"/>
        <rFont val="方正仿宋_GBK"/>
        <charset val="134"/>
      </rPr>
      <t>、类别</t>
    </r>
    <r>
      <rPr>
        <sz val="12"/>
        <color theme="1"/>
        <rFont val="Times New Roman"/>
        <charset val="134"/>
      </rPr>
      <t>:</t>
    </r>
    <r>
      <rPr>
        <sz val="12"/>
        <color theme="1"/>
        <rFont val="方正仿宋_GBK"/>
        <charset val="134"/>
      </rPr>
      <t>提供调试报告</t>
    </r>
  </si>
  <si>
    <r>
      <rPr>
        <sz val="12"/>
        <color theme="1"/>
        <rFont val="方正仿宋_GBK"/>
        <charset val="134"/>
      </rPr>
      <t>水环境监测系统平台（网页端和</t>
    </r>
    <r>
      <rPr>
        <sz val="12"/>
        <color theme="1"/>
        <rFont val="Times New Roman"/>
        <charset val="134"/>
      </rPr>
      <t>APP</t>
    </r>
    <r>
      <rPr>
        <sz val="12"/>
        <color theme="1"/>
        <rFont val="方正仿宋_GBK"/>
        <charset val="134"/>
      </rPr>
      <t>端）</t>
    </r>
  </si>
  <si>
    <r>
      <rPr>
        <sz val="12"/>
        <color theme="1"/>
        <rFont val="方正仿宋_GBK"/>
        <charset val="134"/>
      </rPr>
      <t>平台需要及时以地图图形、声音、图标颜色变化、表格中数值的颜色、手机短信（向预先设定的手机上发送相应的报警信息）等形式提供多样化的报警；并精确地描述超标数值，超标时间。</t>
    </r>
    <r>
      <rPr>
        <sz val="12"/>
        <color theme="1"/>
        <rFont val="Times New Roman"/>
        <charset val="134"/>
      </rPr>
      <t xml:space="preserve">
</t>
    </r>
    <r>
      <rPr>
        <sz val="12"/>
        <color theme="1"/>
        <rFont val="方正仿宋_GBK"/>
        <charset val="134"/>
      </rPr>
      <t>查询分析功能</t>
    </r>
    <r>
      <rPr>
        <sz val="12"/>
        <color theme="1"/>
        <rFont val="Times New Roman"/>
        <charset val="134"/>
      </rPr>
      <t xml:space="preserve">
</t>
    </r>
    <r>
      <rPr>
        <sz val="12"/>
        <color theme="1"/>
        <rFont val="方正仿宋_GBK"/>
        <charset val="134"/>
      </rPr>
      <t>平台提供自定义公式模块，实现对评级指标、评价权重的定义，用户可选择指标、区域、时段等条件并以此为标准实现对各站点、断面、河流、区域地表水的日评价、周评价、月评价、年评价及排名。平台实现评价结果的保存、修改、删除、打印功能。</t>
    </r>
  </si>
  <si>
    <t>项</t>
  </si>
  <si>
    <r>
      <rPr>
        <sz val="12"/>
        <color theme="1"/>
        <rFont val="方正仿宋_GBK"/>
        <charset val="134"/>
      </rPr>
      <t>以地表水质量监测为主线，可以查询监测项的基本情况、区（流）域、站点地表水质量状况等。</t>
    </r>
    <r>
      <rPr>
        <sz val="12"/>
        <color theme="1"/>
        <rFont val="Times New Roman"/>
        <charset val="134"/>
      </rPr>
      <t xml:space="preserve">
</t>
    </r>
    <r>
      <rPr>
        <sz val="12"/>
        <color theme="1"/>
        <rFont val="方正仿宋_GBK"/>
        <charset val="134"/>
      </rPr>
      <t>查询统计分析系统应能实现根据权限查询统计分析智能化，查询统计分析条件的可选化，结果的多样化。提供自定义组合，可选条件包括区域、时间段、断面、河流等，查询结果可以采用报表、图形、图表等多种方式；平台提供查询结果的保存、打印、删除等功能。</t>
    </r>
  </si>
  <si>
    <r>
      <rPr>
        <sz val="12"/>
        <color theme="1"/>
        <rFont val="方正仿宋_GBK"/>
        <charset val="134"/>
      </rPr>
      <t>本平台涉及报表及其主要内容包括：</t>
    </r>
    <r>
      <rPr>
        <sz val="12"/>
        <color theme="1"/>
        <rFont val="Times New Roman"/>
        <charset val="134"/>
      </rPr>
      <t xml:space="preserve">
</t>
    </r>
    <r>
      <rPr>
        <sz val="12"/>
        <color theme="1"/>
        <rFont val="方正仿宋_GBK"/>
        <charset val="134"/>
      </rPr>
      <t>①时间报表</t>
    </r>
    <r>
      <rPr>
        <sz val="12"/>
        <color theme="1"/>
        <rFont val="Times New Roman"/>
        <charset val="134"/>
      </rPr>
      <t xml:space="preserve">
</t>
    </r>
    <r>
      <rPr>
        <sz val="12"/>
        <color theme="1"/>
        <rFont val="方正仿宋_GBK"/>
        <charset val="134"/>
      </rPr>
      <t>实现任意时段、日、周、月度、季度、半年、年度的有关流域、站点、区域（市、县、区）、监测指标的各项水质监测报表，进行同比、环比及趋势分析，形成对监测数据的图形化显示。</t>
    </r>
    <r>
      <rPr>
        <sz val="12"/>
        <color theme="1"/>
        <rFont val="Times New Roman"/>
        <charset val="134"/>
      </rPr>
      <t xml:space="preserve">
</t>
    </r>
    <r>
      <rPr>
        <sz val="12"/>
        <color theme="1"/>
        <rFont val="方正仿宋_GBK"/>
        <charset val="134"/>
      </rPr>
      <t>地表水数据周报告，基本包含站点名称、时间、所在流域、监测数据产生的时间信息、污染物监测指标（</t>
    </r>
    <r>
      <rPr>
        <sz val="12"/>
        <color theme="1"/>
        <rFont val="Times New Roman"/>
        <charset val="134"/>
      </rPr>
      <t>CODmn</t>
    </r>
    <r>
      <rPr>
        <sz val="12"/>
        <color theme="1"/>
        <rFont val="方正仿宋_GBK"/>
        <charset val="134"/>
      </rPr>
      <t>、</t>
    </r>
    <r>
      <rPr>
        <sz val="12"/>
        <color theme="1"/>
        <rFont val="Times New Roman"/>
        <charset val="134"/>
      </rPr>
      <t>NH3-N</t>
    </r>
    <r>
      <rPr>
        <sz val="12"/>
        <color theme="1"/>
        <rFont val="方正仿宋_GBK"/>
        <charset val="134"/>
      </rPr>
      <t>、</t>
    </r>
    <r>
      <rPr>
        <sz val="12"/>
        <color theme="1"/>
        <rFont val="Times New Roman"/>
        <charset val="134"/>
      </rPr>
      <t>TP</t>
    </r>
    <r>
      <rPr>
        <sz val="12"/>
        <color theme="1"/>
        <rFont val="方正仿宋_GBK"/>
        <charset val="134"/>
      </rPr>
      <t>）、参数均值、分项类别、水质类别、主要污染物、相关责任人等信息。</t>
    </r>
    <r>
      <rPr>
        <sz val="12"/>
        <color theme="1"/>
        <rFont val="Times New Roman"/>
        <charset val="134"/>
      </rPr>
      <t xml:space="preserve">
</t>
    </r>
    <r>
      <rPr>
        <sz val="12"/>
        <color theme="1"/>
        <rFont val="方正仿宋_GBK"/>
        <charset val="134"/>
      </rPr>
      <t>地表水质量月报告，基本包含站点名称、时间、所在流域、监测项目、项目计量单位、仪器状况、手工数据、质量控制措施（质控样测定结果、上月比对测定结果）、相关责任人等信息。</t>
    </r>
    <r>
      <rPr>
        <sz val="12"/>
        <color theme="1"/>
        <rFont val="Times New Roman"/>
        <charset val="134"/>
      </rPr>
      <t xml:space="preserve">
</t>
    </r>
    <r>
      <rPr>
        <sz val="12"/>
        <color theme="1"/>
        <rFont val="方正仿宋_GBK"/>
        <charset val="134"/>
      </rPr>
      <t>②监测指标项报表</t>
    </r>
    <r>
      <rPr>
        <sz val="12"/>
        <color theme="1"/>
        <rFont val="Times New Roman"/>
        <charset val="134"/>
      </rPr>
      <t xml:space="preserve">
</t>
    </r>
    <r>
      <rPr>
        <sz val="12"/>
        <color theme="1"/>
        <rFont val="方正仿宋_GBK"/>
        <charset val="134"/>
      </rPr>
      <t>按照流域、区域（市、县、区）、站点、时间段生成各监测指标项报表，包含同比、环比、趋势分析、数据统计等信息。可以动态的生成图形，图形简洁美观，能直观的反映出数据的趋势波动。</t>
    </r>
    <r>
      <rPr>
        <sz val="12"/>
        <color theme="1"/>
        <rFont val="Times New Roman"/>
        <charset val="134"/>
      </rPr>
      <t xml:space="preserve">
</t>
    </r>
    <r>
      <rPr>
        <sz val="12"/>
        <color theme="1"/>
        <rFont val="方正仿宋_GBK"/>
        <charset val="134"/>
      </rPr>
      <t>③区域、流域、站点报表</t>
    </r>
    <r>
      <rPr>
        <sz val="12"/>
        <color theme="1"/>
        <rFont val="Times New Roman"/>
        <charset val="134"/>
      </rPr>
      <t xml:space="preserve">
</t>
    </r>
    <r>
      <rPr>
        <sz val="12"/>
        <color theme="1"/>
        <rFont val="方正仿宋_GBK"/>
        <charset val="134"/>
      </rPr>
      <t>按时间、监测指标项生成区域（市、县、区）、流域、站点水质统计报表，包含省、市、县断面水质信息，干流、支流水质信息，同比、环比信息等。可以动态的生成图形，图形简洁美观，能直观的反映出数据的趋势波动。</t>
    </r>
    <r>
      <rPr>
        <sz val="12"/>
        <color theme="1"/>
        <rFont val="Times New Roman"/>
        <charset val="134"/>
      </rPr>
      <t xml:space="preserve">
</t>
    </r>
    <r>
      <rPr>
        <sz val="12"/>
        <color theme="1"/>
        <rFont val="方正仿宋_GBK"/>
        <charset val="134"/>
      </rPr>
      <t>④水质监测专项报表</t>
    </r>
    <r>
      <rPr>
        <sz val="12"/>
        <color theme="1"/>
        <rFont val="Times New Roman"/>
        <charset val="134"/>
      </rPr>
      <t xml:space="preserve">
</t>
    </r>
    <r>
      <rPr>
        <sz val="12"/>
        <color theme="1"/>
        <rFont val="方正仿宋_GBK"/>
        <charset val="134"/>
      </rPr>
      <t>为满足监测业务需要或变化产生的报表。</t>
    </r>
    <r>
      <rPr>
        <sz val="12"/>
        <color theme="1"/>
        <rFont val="Times New Roman"/>
        <charset val="134"/>
      </rPr>
      <t xml:space="preserve">
</t>
    </r>
    <r>
      <rPr>
        <sz val="12"/>
        <color theme="1"/>
        <rFont val="方正仿宋_GBK"/>
        <charset val="134"/>
      </rPr>
      <t>⑤报警预警及故障情况报表</t>
    </r>
    <r>
      <rPr>
        <sz val="12"/>
        <color theme="1"/>
        <rFont val="Times New Roman"/>
        <charset val="134"/>
      </rPr>
      <t xml:space="preserve">
</t>
    </r>
    <r>
      <rPr>
        <sz val="12"/>
        <color theme="1"/>
        <rFont val="方正仿宋_GBK"/>
        <charset val="134"/>
      </rPr>
      <t>对时段内区域站点故障情况报表，包括故障统计、故障内容、获取途径、解决情况等基本内容。</t>
    </r>
    <r>
      <rPr>
        <sz val="12"/>
        <color theme="1"/>
        <rFont val="Times New Roman"/>
        <charset val="134"/>
      </rPr>
      <t xml:space="preserve">
</t>
    </r>
    <r>
      <rPr>
        <sz val="12"/>
        <color theme="1"/>
        <rFont val="方正仿宋_GBK"/>
        <charset val="134"/>
      </rPr>
      <t>对时段内区域报警情况进行统计分析，形成报警预警报表，包括报警统计、预警统计、处理情况统计等基本内容。</t>
    </r>
  </si>
  <si>
    <t xml:space="preserve"> </t>
  </si>
  <si>
    <r>
      <rPr>
        <sz val="12"/>
        <color theme="1"/>
        <rFont val="方正仿宋_GBK"/>
        <charset val="134"/>
      </rPr>
      <t>功能要求：</t>
    </r>
    <r>
      <rPr>
        <sz val="12"/>
        <color theme="1"/>
        <rFont val="Times New Roman"/>
        <charset val="134"/>
      </rPr>
      <t xml:space="preserve">
</t>
    </r>
    <r>
      <rPr>
        <sz val="12"/>
        <color theme="1"/>
        <rFont val="方正仿宋_GBK"/>
        <charset val="134"/>
      </rPr>
      <t>①</t>
    </r>
    <r>
      <rPr>
        <sz val="12"/>
        <color theme="1"/>
        <rFont val="Times New Roman"/>
        <charset val="134"/>
      </rPr>
      <t>Gis</t>
    </r>
    <r>
      <rPr>
        <sz val="12"/>
        <color theme="1"/>
        <rFont val="方正仿宋_GBK"/>
        <charset val="134"/>
      </rPr>
      <t>地图：地图使用</t>
    </r>
    <r>
      <rPr>
        <sz val="12"/>
        <color theme="1"/>
        <rFont val="Times New Roman"/>
        <charset val="134"/>
      </rPr>
      <t>Gis</t>
    </r>
    <r>
      <rPr>
        <sz val="12"/>
        <color theme="1"/>
        <rFont val="方正仿宋_GBK"/>
        <charset val="134"/>
      </rPr>
      <t>地图技术。通过系统中提供的站点信息配合服务，将站点（经度、纬度）定位于地理信息地图上，直观的反映当前站点所在的位置；通过系统中提供的监测数据水质质量级别等级，将站点图标显示为对应的水质质量级别等级颜色，直观地反映实时水质质量情况，点击站点图标可显示站点实时数据。地图支持多种模式切换，可对自动站进行快速定位，可进行图形放大、缩小、平移等操作。支持历史回放功能。支持对站点在线个数、在线率、离线个数、离线率、达标率、</t>
    </r>
    <r>
      <rPr>
        <sz val="12"/>
        <color theme="1"/>
        <rFont val="Times New Roman"/>
        <charset val="134"/>
      </rPr>
      <t>I</t>
    </r>
    <r>
      <rPr>
        <sz val="12"/>
        <color theme="1"/>
        <rFont val="方正仿宋_GBK"/>
        <charset val="134"/>
      </rPr>
      <t>类至劣</t>
    </r>
    <r>
      <rPr>
        <sz val="12"/>
        <color theme="1"/>
        <rFont val="Times New Roman"/>
        <charset val="134"/>
      </rPr>
      <t>V</t>
    </r>
    <r>
      <rPr>
        <sz val="12"/>
        <color theme="1"/>
        <rFont val="方正仿宋_GBK"/>
        <charset val="134"/>
      </rPr>
      <t>类各级别下站点个数和比例等进行统计分析和显示。支持离线站点、在线站点、</t>
    </r>
    <r>
      <rPr>
        <sz val="12"/>
        <color theme="1"/>
        <rFont val="Times New Roman"/>
        <charset val="134"/>
      </rPr>
      <t>I</t>
    </r>
    <r>
      <rPr>
        <sz val="12"/>
        <color theme="1"/>
        <rFont val="方正仿宋_GBK"/>
        <charset val="134"/>
      </rPr>
      <t>类至劣</t>
    </r>
    <r>
      <rPr>
        <sz val="12"/>
        <color theme="1"/>
        <rFont val="Times New Roman"/>
        <charset val="134"/>
      </rPr>
      <t>V</t>
    </r>
    <r>
      <rPr>
        <sz val="12"/>
        <color theme="1"/>
        <rFont val="方正仿宋_GBK"/>
        <charset val="134"/>
      </rPr>
      <t>类各级别下的站点查询，查询结果以表格方式展示。</t>
    </r>
    <r>
      <rPr>
        <sz val="12"/>
        <color theme="1"/>
        <rFont val="Times New Roman"/>
        <charset val="134"/>
      </rPr>
      <t xml:space="preserve">
</t>
    </r>
    <r>
      <rPr>
        <sz val="12"/>
        <color theme="1"/>
        <rFont val="方正仿宋_GBK"/>
        <charset val="134"/>
      </rPr>
      <t>②站点查询功能：站点查询显示当前站点的基础信息、实时数据、质量评价数据、术语解释等信息。支持对该站点进行历史小时数据、历史日均值数据查询。</t>
    </r>
    <r>
      <rPr>
        <sz val="12"/>
        <color theme="1"/>
        <rFont val="Times New Roman"/>
        <charset val="134"/>
      </rPr>
      <t xml:space="preserve">
</t>
    </r>
    <r>
      <rPr>
        <sz val="12"/>
        <color theme="1"/>
        <rFont val="方正仿宋_GBK"/>
        <charset val="134"/>
      </rPr>
      <t>③趋势分析功能：支持对站点下的日均值进行统计分析，以图形和表格方式对查询结果进行展示。统计图支持在监测因子、综合指数、分项指数之间进行切换显示。统计图显示结果支持保存为图片。</t>
    </r>
    <r>
      <rPr>
        <sz val="12"/>
        <color theme="1"/>
        <rFont val="Times New Roman"/>
        <charset val="134"/>
      </rPr>
      <t xml:space="preserve">
</t>
    </r>
    <r>
      <rPr>
        <sz val="12"/>
        <color theme="1"/>
        <rFont val="方正仿宋_GBK"/>
        <charset val="134"/>
      </rPr>
      <t>④污染日历：以日历方式直观反映站点当前月水质污染情况。</t>
    </r>
    <r>
      <rPr>
        <sz val="12"/>
        <color theme="1"/>
        <rFont val="Times New Roman"/>
        <charset val="134"/>
      </rPr>
      <t xml:space="preserve">
</t>
    </r>
    <r>
      <rPr>
        <sz val="12"/>
        <color theme="1"/>
        <rFont val="方正仿宋_GBK"/>
        <charset val="134"/>
      </rPr>
      <t>⑤水质类别：对站点监测数据进行统计分析，以饼图和表格方式展示某时间颗粒度（周、月、年）下的各水质类别的占比情况、优良率、达标率等信息。</t>
    </r>
    <r>
      <rPr>
        <sz val="12"/>
        <color theme="1"/>
        <rFont val="Times New Roman"/>
        <charset val="134"/>
      </rPr>
      <t xml:space="preserve">
</t>
    </r>
    <r>
      <rPr>
        <sz val="12"/>
        <color theme="1"/>
        <rFont val="方正仿宋_GBK"/>
        <charset val="134"/>
      </rPr>
      <t>⑥环比功能：对站点优良率、有效率等进行环比统计，以图形方式展示某时间颗粒度（周、月、年）下最近周期的环比数据。</t>
    </r>
    <r>
      <rPr>
        <sz val="12"/>
        <color theme="1"/>
        <rFont val="Times New Roman"/>
        <charset val="134"/>
      </rPr>
      <t xml:space="preserve">
</t>
    </r>
    <r>
      <rPr>
        <sz val="12"/>
        <color theme="1"/>
        <rFont val="方正仿宋_GBK"/>
        <charset val="134"/>
      </rPr>
      <t>⑦质量评价功能：对站点监测数据进行排名计算，以表格方式展示某时间颗粒度（日、周、月、年）下的排名情况。支持对各因子和水质类别之间进行切换，显示各因子或水质类别的详细排名情况。支持对排名结果进行升序、降序查看。</t>
    </r>
  </si>
  <si>
    <t>二、运维服务</t>
  </si>
  <si>
    <t>运行维护</t>
  </si>
  <si>
    <t>水电费（空调、仪器设备等）</t>
  </si>
  <si>
    <t>4台、5年</t>
  </si>
  <si>
    <t>4台水站运维服务</t>
  </si>
  <si>
    <t>通讯费(网络)</t>
  </si>
  <si>
    <t>溶解氧试剂费用</t>
  </si>
  <si>
    <t>亚硫酸钠</t>
  </si>
  <si>
    <t>纯水</t>
  </si>
  <si>
    <t>溶解氧标样</t>
  </si>
  <si>
    <t>高锰酸盐指数试剂费用</t>
  </si>
  <si>
    <t>高锰酸钾</t>
  </si>
  <si>
    <t>草酸钠</t>
  </si>
  <si>
    <t>硫酸</t>
  </si>
  <si>
    <t>高锰酸盐指数标液</t>
  </si>
  <si>
    <t>氨氮试剂费用</t>
  </si>
  <si>
    <t>氢氧化钠</t>
  </si>
  <si>
    <t>二氯异氰尿酸钠</t>
  </si>
  <si>
    <t>水杨酸钠</t>
  </si>
  <si>
    <t>二水柠檬酸钠</t>
  </si>
  <si>
    <t>亚硝基铁氰化钠二水合物</t>
  </si>
  <si>
    <t>氨氮标液</t>
  </si>
  <si>
    <t>总磷试剂费用</t>
  </si>
  <si>
    <t>过硫酸钾</t>
  </si>
  <si>
    <t>抗坏血酸</t>
  </si>
  <si>
    <t>钼酸盐</t>
  </si>
  <si>
    <t>磷标准贮备溶液</t>
  </si>
  <si>
    <t>磷标准使用液</t>
  </si>
  <si>
    <t>溶解氧耗材</t>
  </si>
  <si>
    <t>溶解氧膜</t>
  </si>
  <si>
    <t>高锰酸盐指数耗材</t>
  </si>
  <si>
    <t>管件包</t>
  </si>
  <si>
    <t>蠕动泵泵头</t>
  </si>
  <si>
    <t>温度保险丝</t>
  </si>
  <si>
    <t>氨氮耗材</t>
  </si>
  <si>
    <t>总磷耗材</t>
  </si>
  <si>
    <t>废液第三方处理</t>
  </si>
  <si>
    <r>
      <rPr>
        <sz val="12"/>
        <color theme="1"/>
        <rFont val="方正仿宋_GBK"/>
        <charset val="134"/>
      </rPr>
      <t>当地专人驻点维护（平均</t>
    </r>
    <r>
      <rPr>
        <sz val="12"/>
        <color theme="1"/>
        <rFont val="Times New Roman"/>
        <charset val="134"/>
      </rPr>
      <t>1</t>
    </r>
    <r>
      <rPr>
        <sz val="12"/>
        <color theme="1"/>
        <rFont val="方正仿宋_GBK"/>
        <charset val="134"/>
      </rPr>
      <t>人</t>
    </r>
    <r>
      <rPr>
        <sz val="12"/>
        <color theme="1"/>
        <rFont val="Times New Roman"/>
        <charset val="134"/>
      </rPr>
      <t>3</t>
    </r>
    <r>
      <rPr>
        <sz val="12"/>
        <color theme="1"/>
        <rFont val="方正仿宋_GBK"/>
        <charset val="134"/>
      </rPr>
      <t>站）</t>
    </r>
  </si>
  <si>
    <t>运维专用车辆油费、折旧等</t>
  </si>
  <si>
    <t>质控样、实验室比对等</t>
  </si>
  <si>
    <t>运维账本、报告、验收等其它费用</t>
  </si>
  <si>
    <t>工程名称：射阳河水生态修复（一期）工程水质、动植物智慧管控系统工程</t>
  </si>
  <si>
    <t>配置描述</t>
  </si>
  <si>
    <t xml:space="preserve"> 鸟类识别</t>
  </si>
  <si>
    <t>1</t>
  </si>
  <si>
    <t>鸟类识别</t>
  </si>
  <si>
    <t>AI平台</t>
  </si>
  <si>
    <t xml:space="preserve">1、硬件性能：
输入带宽：400Mbps
输出带宽：256Mbps
接入能力：64路H.264、H.265格式高清码流接入
解码能力：最大支持20×1080P
RAID模式：RAID0、RAID1、RAID5、RAID6、RAID10，支持全局热备盘（仅支持监控级AI盘或企业级硬盘启用RAID）
2、硬件参数：
3U标准机架式16盘位边缘智能服务器  支持硬盘热插拔
2个HDMI，1个VGA，双异源输出，支持双4K输出
已内置8块8TB硬盘（总容量64TB）
4个10M/100M/1000Mbps网口
2个USB2.0接口、2个USB3.0接口
1个eSATA接口
报警IO接口：16路报警输入，8路报警输出
3、软件参数：
支持OCR识别、结构化OCR识别、检测算法、分类算法、混合（检测+分类）算法、视频事件分析算法、图像比对算法、语义/实例分割算法、算法编排等9种AI算法能力
内置4颗GPU，支持虚拟引擎，支持不同算法能力混跑
AI算法能力：
单颗GPU分析能力：
定时抓图分析：16路
实时视频分析：4路200W/4路400W/1路800W
视频轮巡分析：16路
离线图片分析：10张/秒
4、硬件开放/三方算法兼容参数：
支持第三发算法对接，支持（caffe、TensorFlow、pytorch、百度飞桨框架）
可共享算力、内存、存储等设备资源
每颗GPU支持16T算力(int8)、500 MB系统内存、2GB智能内存资源共享
</t>
  </si>
  <si>
    <t>推荐品牌：海康、科达、英飞拓、霍尼韦尔</t>
  </si>
  <si>
    <t>2</t>
  </si>
  <si>
    <t>鸟类识别高清球机</t>
  </si>
  <si>
    <t xml:space="preserve">1．传感器类型：1/1.8＂ progressive scan CMOS
2．最低照度：彩色：0.0005Lux @ (F1.2，AGC ON)；黑白：0.0001Lux @(F1.2，AGC ON)；0 Lux with IR
3．宽动态：120dB超宽动态 
4．焦距：6-240mm，40倍光学变倍
5．视场角：水平视场角59.0-2.0度(广角-望远) 
6．红外照射距离：红外补光距离250 m，白光补光距离50 m
7．防补光过曝：支持 
8．水平范围：360°
9．垂直范围：-20°-90°(自动翻转)
10．水平速度：水平键控速度：0.1°-160°/s,速度可设;水平预置点速度：240°/s
11．垂直速度：垂直键控速度：0.1°-120°/s,速度可设;垂直预置点速度：200°/s  
12．主码流帧率分辨率：50Hz:25fps(2560×1440,1920×1080,1280×960,1280×720),      60Hz:30fps(2560×1440,1920×1080,1280×960,1280×720),
13．视频压缩标准：H.265;H.264;MJPEG 
14．陀螺仪：支持 
15．网络接口：RJ45网口;自适应10M/100M网络数据
16．SD卡扩展：内置Micro SD卡插槽;支持Micro SD/Micro SDHC/Micro SDXC卡;最大支持256G
17．报警输入：7路报警输入
18．报警输出：2路报警输出
19．音频输入：1路音频输入，音频峰值：2-2.4V[p-p]，输入阻抗：1 kΩ±10%
20．音频输出：1路音频输出，线性电平，阻抗:600Ω
21．RS485接口：采用半双工模式，支持自适应HIKVISION，PELCO-P和PELCO-D(可添加)协议
22．400万HEOP智定义开放平台球机，内置40倍变焦镜头
23．嵌入式开发球机，专业图像效果，丰富易用接口，方便第三方算法植入与承载
24．镜头采用1/1.8＂CMOS传感器，高清成像
25．支持4 TOPS算力、150MB系统内存、1900 MB智能内存、 1288MB Flash存储资源共享
26．支持AI开放平台（AIOP），支持AI模型的下发和运行，检测结果的生成和上传，支持多场景轮训进行检测
27．支持AI开放平台（AIOP），支持AI模型的下发和运行，对目标进行检测并联动跟踪
28．支持开放应用平台（HEOP），对智能应用进行安装、卸载、升级，并可导入第三方智能应用
29．默认智能资源切换：AI开放平台、Smart事件
30．支持开放应用平台（HEOP），支持8个第三方应用程序，可共享算力、内存、存储等设备资源
31．支持4个模型包存储，每个模型包支持1个检测模型和4个分类模型
32．支持16种目标检测，并对其中4种目标进行分类
33．支持GB35114加密
34．采用双光补光，暖白光补光50米，红外补光250米
35．AI-ISP：采用去噪卷积神经网络将深度结构、学习算法用于图像去噪，最终使画面成像更新清晰，噪点更小图像更干净
</t>
  </si>
  <si>
    <t>4</t>
  </si>
  <si>
    <t>3</t>
  </si>
  <si>
    <t>野生动物抓拍摄像机</t>
  </si>
  <si>
    <t xml:space="preserve">1．高灵敏度被动红外（PIR）探测器，准确检测野生动物，实现高清图像采集和短视频录制;
2．采用工业级800万传感器，最大物理分辨率3840 × 2160，增强夜视，最低照度0.0001 Lux;
3．采用高效阵列红外灯，使用寿命长，红外照射距离最远可达15 m;
4．续航能力：抓图数量≥5000张或者工作时间≥3个月（取先满足者）;
5．对接协议：支持ISUP5.0、萤石协议接入;
6．通讯方式：支持全网4G无线网络传输，支持Wi-Fi本地调试;
7．接口功能：内置麦克风，可支持太阳能充电，支持最大256 GB MicroSD/MicroSDHC/MicroSDXC卡本地存储;
8．高可靠性：符合IP67防尘防水设计;
9．安装调试：支持通过云帆app进行快速配参、实时预览、影像及状态查阅;
10．维护管理：支持通讯流量、电池电量、充电状态上报;
11．传感器类型：1/1.8" Progressive Scan CMOS
12．最低照度：彩色：0.003 Lux @（F1.2，AGC ON）
13．黑白：0.0001 Lux @（F1.2，AGCON），0 Lux with IR
14．宽动态：120 dB 
15．焦距&amp;视场角：焦距2.8mm: H:108.1°, V:53.2°, D:132.7°
16．焦距6mm: H:60.0°， V:34.8°，D:67.8° 
17．波长范围：850nm
18．防补光过曝：支持 
19．最大图像尺寸：3840 × 2160
20．视频压缩标准：H.265 
21．4G频段：LTE-TDD Band 38/39/40/41
22．LTE-FDD Band 1/3/5/8
23．WCDMA Band 1/8
24．GSM 900/1800 MHz
25．4G制式：LTE-TDD/LTE-FDD/WCDMA/GSM 
26．PIR范围：最远可达15 m
27．PIR角度：2.8 mm：水平角度：90° ± 5°，垂直角度：25° ± 5°
28．6 mm：水平角度：50° ± 5°，垂直角度：20° ± 5° 
29．音频：内置1个麦克风
30．SD卡扩展：内置MicroSD/MicroSDHC/MicroSDXC插槽，最大支持512 GB
31．复位：支持，短按切换全功耗和低功耗，长按10 s恢复出厂设置 
32．在线升级：支持
33．文件系统双备份：支持
34．恢复出厂设置：支持RESET按键（短按切换全功耗和低功耗，长按10 s恢复出厂设置），客户端或浏览器恢复
</t>
  </si>
  <si>
    <t>闪存卡</t>
  </si>
  <si>
    <t xml:space="preserve">1．尺寸14.99mm*10.92mm*1.02mm；
2．工作温度：-25 ℃～85 ℃
3．存储温度：-40 ℃～85 ℃
4．TLC晶元，擦写次数3000次
5．标称容量64GB
6．带品牌丝印，无包装
7．Class10，UHS-I（读90MB/s，写45MB/s）；
</t>
  </si>
  <si>
    <t>片</t>
  </si>
  <si>
    <t>5</t>
  </si>
  <si>
    <t>太阳能一体式锂电套装</t>
  </si>
  <si>
    <t xml:space="preserve">1．太阳能组件转换效率：单晶硅/22%
2．太阳能组件功耗/电压/电流：120Wp/18V/6.66A
3．太阳能板尺寸/重量：1000mm(长) x670mm(宽) x 30mm(高)，9kg
4．电池类型：三元锂离电池 5.8公斤 长344*宽169*高90mm
5．电池电芯数量/容量：30并，单颗电芯容量2000mAh 
6．电池额定电压：11.1V/60Ah总容量大于660Wh
7．工作电压范围：9.0-12.6V
8．电池最大持续工作电流：30A/10A/30A
9．电池循环使用次数：500次保持80%
10．电池保护功能：过充电、过放电、外部短路、过流保护 
11．故障保护：具备组件直接为负载供电能力，当出现蓄电池故障时，只要阳光充足，系统运行正常。
12．电池额定容量：11.1V/60Ah总容量大于660Wh
</t>
  </si>
  <si>
    <t>6</t>
  </si>
  <si>
    <t>立杆</t>
  </si>
  <si>
    <t>1．杆件设计使用年限不少于20年，抗风至少八级。
2．包括但不限于土方开挖、回填、垃圾外运、安全防护、路面(绿化)破坏及恢复等一切费用，需满足设计及实际使用需求。
3．杆件采用优质Q235材料加工成型。
4．立杆钢管型，3.0mm厚-高6米。
5．横杆钢管型，3.0mm厚-长1米（根据现场定制）。
6．杆件直缝采用自动埋弧焊焊接，其他法兰及加强部分采用气体保护焊。
7．杆件整体热镀锌。
8．基础开挖尺寸：长1000*宽1000*深1100,采用C25或以上商业混凝土浇筑。
9．接地：用截面40*40*1500mm的角钢作为接地极，再用不低于10平方的专用接地线（软）经铜鼻子压接后与接地引体用镀锌螺栓固定，并引到杆件内部接地横杆。</t>
  </si>
  <si>
    <t>根</t>
  </si>
  <si>
    <t>按规格定制</t>
  </si>
  <si>
    <t>7</t>
  </si>
  <si>
    <t>鸟类物候识别算法开发</t>
  </si>
  <si>
    <t>1．提供新算法的训练或线下开发服务；
2．基于图片检测分类模型，监测鸟类的种类与数量；
3．对鸟类实时告警，主要适用于白天光照条件较好场景。
4．针对项目中的特定珍稀植物物候识别算法需求：
5．可识别鸟类：灰鹤、灰雁、白枕鹤、小白鹤、阔嘴鸟科、勺鸡、鸦鹃、隼科、鸳鸯、白鹇、黑颈鹤、八色鸫科、遗鸥、中华秋沙鸭、白鹳、丹顶鹤、锦鸡、血雉、犀鸟科、鹦鹉科、孔雀雉、藏马鸡、金雕、蓝马鸡、蓑羽鹤、岩雷鸟、黑脸琵鹭、彩鹮、白尾海雕、黑鹇、鹃鸠、朱鹮、黑鹳、虹雉、岩鹭、褐马鸡、黄腹角雉、黑琴鸡、黑长尾雉、虎头海雕、红腹角雉、雉鹑、白冠长尾雉、鹈鹕、白颈长尾雉、棕背田鸡、绿喉蜂虎、雪鸡、绿鸠、白鹤、鸿雁、苍鹭、白鹭、东方白鹳、天鹅、白头鹤、白琵鹭、胡兀鹫、彩鹳、白额雁、黄嘴白鹭、小青脚鹬、灰椋鸟、丝光椋鸟、黑领噪鹛、乌鸫、珠颈斑鸠。定制</t>
  </si>
  <si>
    <t>智慧音柱产品</t>
  </si>
  <si>
    <t xml:space="preserve">1．智能优先级处理，设备支持1路线路输入和3路开关量触发，并支持多信号源优先级。优先级顺序：线路输入＞触发1＞触发2＞触发3。灵活适配多种场景。
2．高保真音质好，音色干净，高音清晰明亮；
3．内部功放具备过热、过压、短路等保护功能；
4．有源音柱外观设计精巧，机身采用纯铝合金打造，尽显高端大气；
5．防水性能强，可以直接在户外使用；
6．30W低功耗室外智慧音柱，待机功耗低至0.16W，高效节能。
7．智能静音功能，在待机时整机完全静音无底噪无电流声。完美解决噪声困扰。
</t>
  </si>
  <si>
    <t>只</t>
  </si>
  <si>
    <t xml:space="preserve"> 植物监测</t>
  </si>
  <si>
    <t>9</t>
  </si>
  <si>
    <t>植物监测</t>
  </si>
  <si>
    <t xml:space="preserve">1．传输距离：50米（无遮挡无干扰,因环境而异）
2．频率范围：2.4 GHz 至 2.4835 GHz
3．信道带宽：支持20/40MHz
4．传输速率：11b:11Mbps； 11g:54Mbps； 11n:上限150Mbps 
5．无线频段：TDD-LTE: Band38/39/40/41,FDD-LTE: Band 1/3/5/8,WCDMA:Band1/8,TD-SCDMA: B34/39,EVDO/CDMA1X: BC0,GSM:Band:3/8 
6．无线制式：TDD-LTE/FDD-LTE/TD-SCDMA/WCDMA/EVDO/CDMA/GSM  
7．网络接口：RJ45网口，自适应10M/100M网络数据 
8．报警输入：2路报警输入
9．报警输出：1路报警输出
10．音频输入：1路音频输入，音频峰值：2-2.4V[p-p]，输入阻抗：1 kΩ±10%
11．音频输出：1路音频输出，线性电平，阻抗:600Ω
12．RS485接口：采用半双工模式，支持自适应HIKVISION，PELCO-P和PELCO-D(可添加)协议 
13．供电方式：DC12V
14．电源接口类型：两线式
15．电流及功耗：最大功耗：20 W（其中除雾加热1.6W，补光灯7W）
16．工作温湿度：电池充电温度: 0℃-45℃;电池放电温度: -10℃-55℃
17．恢复出厂设置：支持
18．除雾：加热玻璃除雾
19．传感器类型：1/2.8＂ progressive scan CMOS
20．最低照度：彩色：0.005Lux @ (F1.5，AGC ON)；黑白：0.001Lux @(F1.5，AGC ON)；0 Lux with IR 宽动态：120dB超宽动态 
21．焦距：5.9 mm-236 mm，40倍光学变倍
22．视场角：【水平】60.2°~1.8°（广角~望远）  
23．补光灯类型：混合补光
24．红外照射距离：100m
25．防补光过曝：支持 
26．水平范围：360°
27．垂直范围：-15°-90°(自动翻转)
28．水平速度：水平键控速度：0.1°-120°/s,速度可设;水平预置点速度：120°/s
29．垂直速度：垂直键控速度：0.1°-80°/s,速度可设;垂直预置点速度：80°/s 
30．主码流帧率分辨率：50 Hz：25 fps（1920 × 1080，1280×960，1280 × 720）
31．60 Hz：30 fps（1920 × 1080，1280 × 960，1280 × 720）
32．视频压缩标准：H.265;H.264;MJPEG 
33．无线标准：IEEE802.11b, 802.11g, 802.11n；
</t>
  </si>
  <si>
    <t>10</t>
  </si>
  <si>
    <t>11</t>
  </si>
  <si>
    <t>1．杆件采用优质Q235材料加工成型。
2．立杆钢管型，3.0mm厚-高6米。
3．横杆钢管型，3.0mm厚-长1米（根据现场定制）。
4．杆件直缝采用自动埋弧焊焊接，其他法兰及加强部分采用气体保护焊。
5．杆件整体热镀锌。
6．基础开挖尺寸：长1000*宽1000*深1100,采用C25或以上商业混凝土浇筑。
7．接地：用截面40*40*1500mm的角钢作为接地极，再用不低于10平方的专用接地线（软）经铜鼻子压接后与接地引体用镀锌螺栓固定，并引到杆件内部接地横杆。
8．杆件设计使用年限不少于20年，抗风至少八级。
9．包括但不限于土方开挖、回填、垃圾外运、安全防护、路面(绿化)破坏及恢复等一切费用，需满足设计及实际使用需求。</t>
  </si>
  <si>
    <t xml:space="preserve"> 监测监管平台开发</t>
  </si>
  <si>
    <t>监测监管平台</t>
  </si>
  <si>
    <t>监测监管平台基础模块</t>
  </si>
  <si>
    <t xml:space="preserve">1．基础模块：基础视频应用、基础系统配置。
2．支持最大同时在线用户数量：5000；
3．支持最大角色数量：1万；
4．支持最大人员数量：30万；
5．支持最大卡片数量：30万；
6．紧急报警设备接入数量：500。
7．支持最大区域数量：2万；
8．支持最大组织数量：5万；
9．支持最大用户数量：20万；
</t>
  </si>
  <si>
    <t>13</t>
  </si>
  <si>
    <t>视频网管组件</t>
  </si>
  <si>
    <t xml:space="preserve">1．包括视频类设备的健康度巡检；
2．包括编码设备、监控点的在线情况、录像完整性检测、视频质量诊断，
3．提供相应的统计报表。
</t>
  </si>
  <si>
    <t>14</t>
  </si>
  <si>
    <t>级联监控视频</t>
  </si>
  <si>
    <t xml:space="preserve">1．单个NCG信令节点：最大支持5个上级域平台、15个下级域平台；
2．最大级联监控点数量20W个；
3．支持并发取流带宽2000M，
4．以2M/路计算最大并发路数为1000路 （以千兆服务器为例，每台服务器并发取流带宽为600M，超过600M需要分布式部署）。
</t>
  </si>
  <si>
    <t>视频监控设备管理</t>
  </si>
  <si>
    <t xml:space="preserve">1．支持电视墙管理数量：10；
2．支持解码设备管理数量：128；
3．对前端编码设备进行集中管理；
4．提供视频预览、云台控制、录像回放、图片查看等应用；
5．单个平台支持最大监控点数量：10万。
</t>
  </si>
  <si>
    <t>影像管理</t>
  </si>
  <si>
    <t xml:space="preserve">1．支持快捷搜索分类展示影像列表；
2．支持条件搜索展示影像列表；
3．支持影像详情查看、下载、重命名、收藏、删除操作；
4．支持影像列表卡片与列表的展示方式切换。
</t>
  </si>
  <si>
    <t>17</t>
  </si>
  <si>
    <t>专家鉴定</t>
  </si>
  <si>
    <t xml:space="preserve">1．支持野生动物鉴定，可进行所属物种、数量、性别、动作、生存环境、天气情况、出现时间、备注的信息鉴定；
2．支持非野生动物鉴定，可进行误报类型、备注信息的鉴定；
3．支持待鉴定影像列表条件查询，支持影像列表主动刷新；
4．支持影像详情查看，包括影像资料、地理位置、基础影像信息、AI分析结果等。
</t>
  </si>
  <si>
    <t>野生动物资源库</t>
  </si>
  <si>
    <t xml:space="preserve">1．支持动物的物种分析，展示地图热力分布、活跃区域排行、性别分布、昼夜分布、活跃生存环境、活跃天气、活跃时间段、常见动作统计； 
2．支持动物物种名称、保护级别、所属目、科、属的条件搜索；
3．支持动物分类统计展示以及分类快捷搜索展示；
4．支持动物详情查看；
5．支持动物关联影像列表查看，支持动物关联影像资料下载。
</t>
  </si>
  <si>
    <t>19</t>
  </si>
  <si>
    <t>野生动物资源库管理</t>
  </si>
  <si>
    <t xml:space="preserve">1．支持按照模板导入动物信息；
2．支持动物信息添加、编辑、删除操作；
3．支持动物信息详情查看操作； 
4．支持按照物种名称、保护级别、出现时令、繁衍时令、冬眠时令条件查询动物列表。
</t>
  </si>
  <si>
    <t>动环监控</t>
  </si>
  <si>
    <t xml:space="preserve">1．支持动环主机管理数量：500；
2．支持环境量管理数量：5000；
3．支持传感器管理数量：2000； 
4．动力环境监测、灯光控制管理和空调控制；
5．对动环设备、传感器、开关量输出和OSD进行配置。
</t>
  </si>
  <si>
    <t>21</t>
  </si>
  <si>
    <t>统计分析</t>
  </si>
  <si>
    <t xml:space="preserve">1．支持根据物种分析条件，查看条件下动物的地图分布、活跃区域排行、活跃动物排行、性别分布、昼夜分布、活跃生存环境、活跃天气、活跃时间段、常见动作的统计分析。
2．支持根据统计时间，查看时间范围类的事件来源统计、按监测设备排行统计、按区域排行统计以及巡护人员上报排行统计。
3．支持查看各类动物科属钟数量统计、科类统计排行、属类统计排行、上报次数统计排行。
</t>
  </si>
  <si>
    <t>22</t>
  </si>
  <si>
    <t>设备管理</t>
  </si>
  <si>
    <t xml:space="preserve">普通预览&amp; AI相机的管理
1.支持按照设备编号以及所属区域查询设备列表；
2.支持设备经纬度、管理人员编辑操作；
3.支持设备列表同步刷新。
普通红外相机的管理
1.支持按照设备编号、SD卡编号、布设状态以及所属区域查询设备列表；
2.支持模板导入设备信息；
3.支持设备添加、设备编辑、设备查看以及设备删除操作；
4.支持设备布设状态修改；
5.支持设备列表同步刷新。
在线红外相机的管理
1.支持按照设备编号、设备状态以及所属区域查询设备列表；
2.支持设备唤醒、设备经纬度编辑、管理人员编辑以及详情查看操作；
3.支持设备布设状态修改；
4.支持设备报警记录查看；
5.支持设备列表同步刷新。
</t>
  </si>
  <si>
    <t>1．支持影像图片或视频点击查看；</t>
  </si>
  <si>
    <t xml:space="preserve">2．支持跳转影像管理菜单； 
3．支持展示已鉴定的最新三条动物影像。
</t>
  </si>
  <si>
    <t>24</t>
  </si>
  <si>
    <t>动物抓拍统计模块</t>
  </si>
  <si>
    <t xml:space="preserve">1．支持按照30天、180天、一年、全部时间维度以及按照区域的维度统计鉴定次数； 
2．支持按照30天、180天、一年、全部时间维度统计影像鉴定的类别次数；
3．支持按照30天、180天、一年、全部时间维度以及按照动物物种的维度统计鉴定次数。
</t>
  </si>
  <si>
    <t>GIS展示</t>
  </si>
  <si>
    <t xml:space="preserve">1．支持监测设备的资源图层撒点以及搜索；
2．支持对监测设备进行实时预览；
3．支持查看监测设备的监测记录；
4．支持监测设备类型的撒点展示选择；
5．支持展示全部的监控点数量、累计影像数量以及今日影像数量； 
6．支持展示在线高德影像图；
7．支持展动物识别的分布热力图展示。
</t>
  </si>
  <si>
    <t>26</t>
  </si>
  <si>
    <t>植物延时摄影</t>
  </si>
  <si>
    <t xml:space="preserve">1．支持对植物生长周期进行延时摄影； 
2．支持基于短视频，快速查看植物较长时间内的生长变化。
</t>
  </si>
  <si>
    <t>27</t>
  </si>
  <si>
    <t>植物全图搜索</t>
  </si>
  <si>
    <t xml:space="preserve">1.地图定位：支持对搜索结果进行地图定位，显示名称、编号、科属、地理位置、管护单位、监测影像等数据信息。
2.列表显示：支持对植物进行全图搜索，查询条件包括植物类型、地理分布、关键词等，能够列表呈现搜索结果。
</t>
  </si>
  <si>
    <t>28</t>
  </si>
  <si>
    <t>植物档案</t>
  </si>
  <si>
    <t xml:space="preserve">1．支持形成植物电子档案，包括档案植物名称、植物科属、区域面积、维护人员、植物独特形状、档案描述、历史记录等生长状况，以及图片资料和最新监测影像等。
2．支持对植物进行实时预览、云台控制，及时掌握植物生长情况。
3．支持查看植物名、图片、主要植物、维护人员、区域面积。
4．支持按植物类型选择筛选。
</t>
  </si>
  <si>
    <t>29</t>
  </si>
  <si>
    <t>植物统计分析</t>
  </si>
  <si>
    <t xml:space="preserve">1．平台支持分类株数统计。
2．平台支持植物分析，包括每木类型占比分析、数量排行、数量变化趋势分析、区域分布热力图等。
</t>
  </si>
  <si>
    <t>30</t>
  </si>
  <si>
    <t>AR实景地图应用</t>
  </si>
  <si>
    <t xml:space="preserve">1、AR实景地图应用包括：
1．高点视频预览和回溯
2．标签管理
3．电子地图应用
4．系统管理
5．开放能力
6．基础标签应用
7．矢量标签应用
8．移动标签应用
9．多维联动应用
10．实时报警及联动应用
11．高点视频轮巡预案
2、AR实景地图应用：增强现实技术为核心，提供实景地图配置与展示服务，基于增强现实技术，支持在高点视频画面中配置基础标签，并以画中画的方式呈现标签详情。
</t>
  </si>
  <si>
    <t>31</t>
  </si>
  <si>
    <t>AR高空点位场景数</t>
  </si>
  <si>
    <t xml:space="preserve">1．全景和特写球机视频预览: 支持同时预览全景画面和特写球机的画面，球机预览窗口支持缩放
2．全景和特写球机视频切换: 支持高点全景设备的全景视频预览画面与特写球机预览画面进行切换显示，全景和特写球机画面都可以作为主画面显示，并且全景视频预览画面与特写球机预览画面中均可展示标签
3．视频抓图: 支持视频预览过程中进行视频抓图，图像保存至本地磁盘目录，并可打开图片库进行图片预览
4．视频录像: 支持视频预览过程中进行视频录像，录像保存至本地磁盘目录，并可打开录像存储库进行录像文件播放
5．视频预览窗口调整: 支持双击高点视频预览窗口标题栏，拖动改变主界面位置，可拖动至辅屏显示
6．视频回放检索: 支持按照高点点位、日期、时间段检索高点及标签关联的历史视频
7．历史视频回放: 支持回放检索出的历史视频，并进行开始、停止、暂停、快进、慢进操作
8．回放速度控制: 支持1/8、1/4、1/2、2、4、8倍速的回放，支持通过点击或拖动操作改变回放视频进度
9．时间条放大和缩小: 支持通过加减按钮来放大和缩小时间条显示范围，调整回放时间条精度
10．高低点视频同步回放: 支持高点视频回放时高点视频中关联的标签展示，已关联视频监控的标签支持以画中画的方式同步进行视频回放。
11．高点视频预览: 支持预览高点视频，视频流畅，高点视频画面以画中画及点、线、面、图标的形式展示标签信息，可查看标签的详细信息，画面自适应和原始比例调整，标签位置根据比例自动调整
12．低点视频预览: 支持在高点视频中以画中画形式展示低点视频画面，可同时播放多个标签的关联视频，可查看标签的详情信息
13．云台控制: "支持对高点云台设备进行云台方向控制，视频画面转动及缩放时，标签跟随视频画面调整显示位置，支持对标签关联的低点视频点位进行云台方向控制
14．云台变倍: 支持在视频预览过程中通过鼠标滚轮控制设备进行变倍控制，倍率变动时，标签跟随视频画面调整显示位置
15．3D定位: 支持高点云台/球机设备、高点全景设备的特写球机进行3D缩放，由左上到右下框选时视频画面进行放大居中显示，由右下到左上框选时进行缩小居中显示；
16．手动跟随目标: 支持高点全景特写球机手动跟随功能，支持框选移动；
17．的目标，特写球机将目标放置在画面中心并变倍放大，通过云台自动跟随移动目标对象转动。
AR高空点位场景数模块是高空点位的授权个数，包含高空鹰眼、高空云台、高空球机的设备个数。
</t>
  </si>
  <si>
    <t>32</t>
  </si>
  <si>
    <t>存储</t>
  </si>
  <si>
    <t xml:space="preserve">1．48块8T企业级SATA硬盘；
2．64位多核处理器； 
3．4GB缓存（可扩展至64GB））； 
4．2个千兆数据网口； 
5．1个千兆管理网口； 
6．冗余电源； 
7．网络协议：RTSP/ONVIF/PSIA/（GB/T28181）； 
8．8U 48盘位； 
9．1024Mbps接入带宽； 
10．机架式存储。
</t>
  </si>
  <si>
    <t>33</t>
  </si>
  <si>
    <t>企业级硬盘</t>
  </si>
  <si>
    <t>1.硬盘参数：3.5" 6TB SATA</t>
  </si>
  <si>
    <t>个</t>
  </si>
  <si>
    <t>34</t>
  </si>
  <si>
    <t>双路通用服务器</t>
  </si>
  <si>
    <t xml:space="preserve">1．2U双路标准机架式服务器； 
2．机箱规格：87.8mm(高)x 448mm(宽)x729.8mm(深)；
3．设备重量：约26KG（含导轨）；
4．CPU：配置1颗至强4210R处理器，核数≥10核，主频≥2.4GHz； 
5．内存：配置64G DDR4，16根内存插槽，最大支持扩展至2TB内存； 
6．硬盘：配置2块1.2T 10K 2.5寸 SAS硬盘； 最高支持12块3.5寸(兼容2.5寸)热插拔SAS/SATA硬盘，支持可选2块后置热插拔2.5寸硬盘； 
7．阵列卡：配置SAS+HBA卡，支持RAID 0/1/10；
8．PCIE扩展：支持6个PCIE扩展插槽； 
9．网口：板载2个千兆电口； 支持选配10GbE、25GbE SFP+等多种网络接口；
10．其他接口：1个RJ45管理接口，后置2个USB 3.0接口，前置2个USB2.0接口，1个VGA接口； 
11．电源：标配550W（1+1）高效铂金CRPS冗余电源。
</t>
  </si>
  <si>
    <t>35</t>
  </si>
  <si>
    <t>监测监管平台系统联调</t>
  </si>
  <si>
    <t>1、名称:软件安装、调试</t>
  </si>
  <si>
    <t>系统</t>
  </si>
  <si>
    <t xml:space="preserve"> LED显示屏</t>
  </si>
  <si>
    <t>36</t>
  </si>
  <si>
    <t>显示设备</t>
  </si>
  <si>
    <t xml:space="preserve">1、名称:室内P1.25全彩LED显示屏
2、参数:"显示面积：8.96 m（宽）×2.88 m（高）=  25.80㎡；(含压铸铝箱体）
1、像素结构：LED RGB SMD 
2、像素间距：1.25mm 
3、发光芯片：CREE、日亚、三安等同等品牌
4、像素规格：≤SMD1010
5、像素密度：640000pixel/㎡
6、像素组成：1R1G1B
7、模组尺寸：320 mm *160 mm（W×H）
8、模组分辨率：256pixel×128pixel（W×H）
9、驱动IC：恒流高刷节能驱动IC
10、驱动扫描方式：恒流驱动1/64扫描
11、模组工艺：采用黑色防眩光设计工艺（须提供第三方检测报告）
12、白平衡亮度：≥800cd/㎡（须提供第三方检测报告）
13、亮度调节方式：程控/自动/手动
14、屏体色温：3000-10000 K可调
15、视角：水平≥160°/垂直≥160°（须提供第三方检测报告）
16、亮度均匀性：≥98%（须提供第三方检测报告）
17、屏幕防护等级：≥IP54级
18、灰度等级：16bit
19、显示颜色：红、绿、蓝各1024色
20、最佳视距：2～50m
21、图像换帧频率：≥60 HZ/秒
22、屏幕刷新速率：≥3840 HZ（须提供第三方检测报告）
23、连续工作时间：＞168小时（须提供第三方检测报告）
24、平均功耗：≤240W/㎡
25、最大功耗：≤850W/㎡
26、视频输入方式：Video及S-Video,VGA、DVI、HDMI同步同帧
27、工作电压：AC220V/380V±10％，50Hz
28、工作温度：高温40℃（须提供第三方检测报告）
29、相对湿度：25%～90%RH无结露
30、屏幕寿命：100000小时
31、传送距离：超5类线&lt;120m（高速无中继）；多模光纤传输500米内，500米到10公里单模光纤
32、操作系统：WINDOWS XP、WINDOWS 7、WINDOWS 8
33、控制系统：DVI显卡＋系统发送卡+系统接收卡
34、保护技术：防火、防震、防潮、防尘、防腐、防静电、防雷击，同时具有过流、短路、过压、欠压保护功能
35、播放内容：文字、图形信息、动态数据、网络信息，动画及视频文件
36、产品符合阻燃：V-0级测试（提供第三方检测机构出具的检测报告）
37、产品符合气味测试（提供第三方检测机构出具的检测报告）
38、产品符合静电放电抗扰度测试（提供第三方检测机构出具的检测报告）
39、产品符合稳定性测试（提供第三方检测机构出具的检测报告）
40、产品符合防火性能测试（提供第三方检测机构出具的检测报告）
41、产品符合机械强度、结构测试（提供第三方检测机构出具的检测报告）
为保证稳定性，所投标室内LED显示屏产品具有CCC国家强制性产品认证证书（须提供复印件并加盖生产厂家鲜章）
为响应国家节能环保的要求，所投LED显示屏必须是节能产品（须提供有效证明文件复印件并加盖生产厂家鲜章）"
</t>
  </si>
  <si>
    <t>25.8</t>
  </si>
  <si>
    <t>推荐品牌：利亚德、三思、洛普、三彩</t>
  </si>
  <si>
    <t>37</t>
  </si>
  <si>
    <t>视频传输设备</t>
  </si>
  <si>
    <t xml:space="preserve">1、名称:主控设备
2、技术参数:"1、输入电压：100-240VAC，47-63Hz
2、输入接口：DVI/ VGA/ CVBS/ HDMI/ 4K/ IP
3、输出接口（数量：4+2Max，矩形范围任意排列拼接，环出×1，监视×1
）DVI-I（24+1）——输出口支持自定义分辨率，单口水平最宽带载3840×660，高度带载1536×1536
4、多画面漫游/叠加：单机支持6个画面同时显示超越物理通道的限制，画面在显示时不再受到输出通道的边界限制和影响。
5、窗口开启不受输出通道的限制：所有输入源均可显示在任意输出通道上，每路输出所能显示的窗口数量无限制（所有输入源均可显示）。各个窗口的层次关系与布局位置均可任意自定义，不受彼此和图像空间大小的约束，可任意调整每个画面的叠放层次。
6、自带存储空间，可做通知管理，通知所述文字可任意叠加于整体图像之上、可叠加于任意信号源通道之内。
7、采用核心Cross-Int技术，对所有通道进行优化处理，解决拼接错位、单元不同步问题，拼接图像完全同步，无撕裂，无丢帧，无卡顿。
8、真正无缝切换：设备内部硬件的高清图像处理机制，从原理上确保画面、场景在切换时无黑屏、花屏、闪屏等不良现象。
9、备份保护：设备输入、输出I/O接口采用稳定可靠的保护芯片进行保护，避免过电压、过电流的冲击；通道间相互独立，且彼此互补。
10、便捷操控：支持PC、移动端、网络多种控制方式，兼容ios、Android、Windows（控制接口包含：RS232、Lan、Wlan）；
11、异形画面输出：可自行建立圆形/菱形等特殊形状画面，并可设定画面的透明度及边缘羽化程度。
12、支持软件操作回显，可即时的监控信号源运行状态、大屏显示状态。
13、支持监视输出，可监视三种模式——全屏幕监视、全信号源监视、全屏幕与信号源同时监视。"
</t>
  </si>
  <si>
    <t>38</t>
  </si>
  <si>
    <t xml:space="preserve">1、名称:云控主机
2、技术参数:"1、集成一体化设备，非多种设备的物理搭积、控制模块低功耗（待机时小于5W，工作状态30W）、采用无风扇铝板散热（长时间工作不高于手感温度）、工作时设备处于静音状态。
2、采用工控主板Intel四核处理器、主频2GHz最大睿频2.41GHz、双通道DDR3 内存≥8G 固态硬盘≥256G（根据需求可组合升级）、显卡：NVIDIA GeForce GTX1050（2G显存）；输出端：VGA+HDMI、USB口≥4个（2.0、3.0）、内置网络交换机 ≥三个网口(100M输入1GB输出+100M输出)、COM≥1个、高清音频输出≥1路、1路220V/400W稳压电源输出、内置浪涌防护装置。
3、设备底座采用一次成形优质型材，提高设备防腐性；表面采用钢化玻璃，提高设备自身抗震性、耐寒暑性、冲击性；外观设计简单美观。
4、操作系统采用Windows7(或更高版本)，确保软件的稳定性；采用铝板机架，支持每天24小时稳定工作；支持1920*1080高清输出，输出点阵在扩展模式支持3840*1080长条形画面。
嵌入软件功能要求：支持本地、联网多种工作模式
1、本地播放节目增加安全密码认证命令，认证成功后才能播放节目，可对播放的节目进行自由组合（TXT、JPG、PPT、MP4等视频），节目做到无缝切换，对于节目停留时间自由设置。
2、操作软件具备密码重置功能（杜绝他人进入操作界面，保证播放的安全性）。
3、当设备遇到强浪涌时，设备会采取保护模式，自动断电保护所连设备。
4、设备使用时，采用微信扫描设备专用二维码，通过三重安全认证提交授权通过后才可操控指定设备。信息传输采用单通道多重认证安全模式。
5、授权手机可在微信端实时查看对应授权设备的工作状态：设备运行状态（开、关机）、节目列表及播放状态。并可根据指令实时监控显示内容，加强播放内容安全性及实时监控便捷性。
6、软件内置摇控器，可在微信端远程调节音量，在播放视频、ppt文件时，通过手机进行翻页、快进、快退、暂停等功能并可对调节声音。
7、对于管理人员，根据屏体实际需求设定计划任务，设置设备每天（每周）定时开关机时间，实现对设备的托管。
8、在任意地方登录PC段的IE（无须装软件），通过扫码，授权手机安全认证后可实时查看设备运行状态及播放节目列表。并可以在PC上调取内容并直接投送到显示终端。"
</t>
  </si>
  <si>
    <t>视频控制设备</t>
  </si>
  <si>
    <t>39</t>
  </si>
  <si>
    <t>输出设备</t>
  </si>
  <si>
    <t xml:space="preserve">1、名称:接收卡
2、参数:"1、集成HUB75，无需再配转接板，更方便，成本更低；减少接插连接件，减少故障点，故障率更低；支持常规芯片实现高刷新、高灰度、高亮度；全新灰度引擎，低灰度表现更佳；细节处理更完美，可消除单元板设计引起的某行偏暗、低灰偏红、鬼影等细节问题；支持14bit精度逐点校正；支持所有常规芯片、PWM芯片和灯饰芯片；支持静态屏、1/2~1/32扫之间的任意扫描类型；支持任意抽点，支持数据偏移；
2、单卡支持32组RGB信号输出，支持超大带载面积，支持32组数据任意交换；支持DC3.3V~6V 超宽工作电压，支持电源反接保护电路；支持，可以做环路双机备份；要求一箱一
</t>
  </si>
  <si>
    <t>张</t>
  </si>
  <si>
    <t>84</t>
  </si>
  <si>
    <t>40</t>
  </si>
  <si>
    <t>通信网络控制设备</t>
  </si>
  <si>
    <t>1、名称:开关电源
2、参数:"1.直流电压：4.5V
2.额定电流：40A
3.电流范围：0～40A
4.额定功率：180W
5.纹波与噪声：150mVp-p
6.电压调节范围：±5%"</t>
  </si>
  <si>
    <t>168</t>
  </si>
  <si>
    <t>41</t>
  </si>
  <si>
    <t>软件</t>
  </si>
  <si>
    <t>1、名称:LED显示屏播放软件
2、技术参数:支持jpeg,bmp,png,avi,mpg,vob,mov,mkv,wmv,asf,rm,rmvb等格式，内置解码器无需另行安装解码器，可实现局域网内任意电脑发送节目，可设置播放密码，防止陌生人随意更改播放内容，增加播放安全级别。</t>
  </si>
  <si>
    <t>42</t>
  </si>
  <si>
    <t>配电箱</t>
  </si>
  <si>
    <t>1、名称:PLC配电柜
2、参数:总功率：30KW，进线电压：AC380V。LED屏分为六路控制，手动或自动控制交流接触器，每路间隔3秒依序启动。能够进行手动控制、自动控制、远程控制、浪涌保护、短路保护、亮度自动调节。PLC3001</t>
  </si>
  <si>
    <t>43</t>
  </si>
  <si>
    <t>LED屏体框架部分</t>
  </si>
  <si>
    <t>1、名称:LED屏体框架部分
2、参数:固定屏幕框架；采用卯榫结构；上下左右四周边框为2公分，不锈钢包边</t>
  </si>
  <si>
    <t>现场定制</t>
  </si>
  <si>
    <t>44</t>
  </si>
  <si>
    <t>跳线</t>
  </si>
  <si>
    <t>1、名称:网络跳线
2、技术参数:六类网络跳线</t>
  </si>
  <si>
    <t>条</t>
  </si>
  <si>
    <t>54</t>
  </si>
  <si>
    <t>国标</t>
  </si>
  <si>
    <t>45</t>
  </si>
  <si>
    <t xml:space="preserve">1、名称:备件模组
2、参数:像素间距：1.25mm (同批次）
</t>
  </si>
  <si>
    <t>0.51</t>
  </si>
  <si>
    <t>46</t>
  </si>
  <si>
    <t>1、名称:备件接收卡
2、参数:"1、集成HUB75，无需再配转接板，更方便，成本更低；减少接插连接件，减少故障点，故障率更低；支持常规芯片实现高刷新、高灰度、高亮度；全新灰度引擎，低灰度表现更佳；细节处理更完美，可消除单元板设计引起的某行偏暗、低灰偏红、鬼影等细节问题；支持14bit精度逐点校正；支持所有常规芯片、PWM芯片和灯饰芯片；支持静态屏、1/2~1/32扫之间的任意扫描类型；支持任意抽点，支持数据偏移；
2、单卡支持32组RGB信号输出，支持超大带载面积，支持32组数据任意交换；支持DC3.3V~6V 超宽工作电压，支持电源反接保护电路；支持，可以做环路双机备份；要求一箱一卡。"</t>
  </si>
  <si>
    <t>47</t>
  </si>
  <si>
    <t>电力电缆</t>
  </si>
  <si>
    <t>1、名称:主供电电缆
2、型号:3*2.5平方纯铜电源线</t>
  </si>
  <si>
    <t>140</t>
  </si>
  <si>
    <t>48</t>
  </si>
  <si>
    <t>双绞线缆</t>
  </si>
  <si>
    <t>1、名称:主网线敷设
2、技术参数:CAT6</t>
  </si>
  <si>
    <t>700</t>
  </si>
  <si>
    <t>49</t>
  </si>
  <si>
    <t>桥架</t>
  </si>
  <si>
    <t>1、名称:桥架</t>
  </si>
  <si>
    <t>50</t>
  </si>
  <si>
    <t>安全防范分系统调试</t>
  </si>
  <si>
    <t>1、名称:设备安装调试
2、技术参数:定制</t>
  </si>
  <si>
    <t xml:space="preserve"> 扩声系统</t>
  </si>
  <si>
    <t>51</t>
  </si>
  <si>
    <t>扩声系统</t>
  </si>
  <si>
    <t>扩声系统设备</t>
  </si>
  <si>
    <t xml:space="preserve">1、名称:音箱
2、产品参数:"1.采用≥6只3寸全频喇叭单元。
2.箱体采用≥12mm高密度板，CNC加工，耐磨喷漆处理。
3.拼接排列扬声器设计。
4.额定功率≥200W；峰值功率≥800W
5.灵敏度≥95dB(1M/1W)
6.最大声压级（额定/峰值）≥118dB/124dB
7.标称阻抗≤6Ω
8.频率范围等同或优于80Hz-20kHz"
</t>
  </si>
  <si>
    <t>推荐品牌：TOA、博世、ITC、霍尼韦尔</t>
  </si>
  <si>
    <t>52</t>
  </si>
  <si>
    <t xml:space="preserve">1、名称:专业功放
2、产品参数:"1.1U机箱设计，采用D类数字功放设计方案。
2.标准XLR输入接口，和LINK输出口。
3.电源采用开关电源技术，VN.13698ZH效率高，有效的抑制电源谐波。
4.内置智能削峰限幅器，支持开机软启动，防止开机时向电网吸收大电流，干扰其它用电设备。 
5.具有：过压保护，欠压保护，过流保护，直流保护，输出短路保护，温控风扇等功能。
6.输出功率：立体声@8Ω：≥350W×2；立体声@4Ω：≥600W×2。"
</t>
  </si>
  <si>
    <t>53</t>
  </si>
  <si>
    <t xml:space="preserve">1、名称:天花喇叭
2、产品参数:"1.采用≥1只6.5寸中低音喇叭单元和≥1只1.5""球顶高音单元的同轴设计方案；
2.采用吸顶安装方式，采用铁质网罩内贴防尘网棉。
3.分频器优化功率响应及人声部分的中频表现力。
4.额定功率≥100W
5.阻抗：≤8Ω
6.灵敏度(1W/1M)≥92dB
7.频率响应(-10dB)等同或优于60Hz-20KHz"
</t>
  </si>
  <si>
    <t xml:space="preserve">1、名称:专业功放
2、产品参数:"1.1U机箱设计，采用D类数字功放设计方案。
2.标准XLR输入接口，和LINK输出口。
3.电源采用开关电源技术，效率高，有效的抑制电源谐波。
4.内置智能削峰限幅器，支持开机软启动，防止开机时向电网吸收大电流，干扰其它用电设备。 
5.具有：过压保护，欠压保护，过流保护，直流保护，输出短路保护，温控风扇等功能。
6.输出功率：立体声@8Ω：≥200W×2；立体声@4Ω：≥400W×2。"
</t>
  </si>
  <si>
    <t>55</t>
  </si>
  <si>
    <t xml:space="preserve">1、名称:调音台
2、产品参数:"1.支持≥8路麦克风输入兼容6路线路输入接口，支持≥2路立体声输入接口，≥4路RCA输入，话筒接口幻象电源：+48V。
2.具有≥2组立体主输出、≥4路编组输出、≥4路辅助输出、≥1组立体声监听输出、≥1个耳机监听输出、≥1个效果输出、≥1组主混音断点插入、≥6个断点插入。（提供接口图佐证）
3.内置≥24位DSP效果器，提供≥100种预设效果。
4.具备≥13个60mm行程的高精密碳膜推子。
5.内置USB声卡模块，支持连接电脑进行音乐播放和声音录音；内置MP3播放器，支持≥1个USB接口接U盘播放音乐。（提供接口图佐证）"
</t>
  </si>
  <si>
    <t>56</t>
  </si>
  <si>
    <t xml:space="preserve">1、名称:音频处理器VN.13698ZH
2、产品参数:"1.输入≥2路平衡式线路输入，采用标准卡侬接口VN.13698ZH，平衡接法。 
2.输出≥6路平衡式线路输出，采用标准卡侬接口，平衡接法。
3.内置≥96kHz的FIR滤波器、高阶信号发生器与RTA实时频谱分析仪的功能。（需提供得到CMA或CNAS认可的检测机构出具的检测报告作为该技术参数证明材料）
4.具有MIR线性相位分频滤波器，有着经典滤波器（LR24/48）的形状，而不产生任何相位扭曲失真，使相位曲线保持平直。（需提供得到CMA或CNAS认可的检测机构出具的检测报告作为该技术参数证明材料）
5.每个输入输出通道都配有RMS压缩器，可以在输入通道控制信号动态，或是用于塑造声音力度。极低失真峰值压限器可以防止突发大动态信号损坏扬声器单元。（需提供得到CMA或CNAS认可的检测机构出具的检测报告作为该技术参数证明材料）
6.具有AEQ自动均衡功能，可现场测量实时生成FIR系数，直接存入处理器中，简单直接地应用FIR到现场扩声或是音箱预设中。（需提供得到CMA或CNAS认可的检测机构出具的检测报告作为该技术参数证明材料）
7.全矩阵混音，可将任何的输入通道发送到输出通道，将几个不相邻输出通道叠加混音至物理输出。（需提供得到CMA或CNAS认可的检测机构出具的检测报告作为该技术参数证明材料）
8.配置输入输出通道选择键，可以编辑当前输入输出通道的处理参数。长按三秒可哑音当前通道。
9.具有液晶显示屏和导航旋钮，可实现功能切换，菜单上下选择。
10.内置数字音频处理算法：增益、延时、极性、分频、FIR、EQ、混音矩阵、压缩、压限。
11.具有编组功能，可以同时控制≥32台处理器，可以统一控制增益，静音，PEQ和极性，增加多机调试便利度。（需提供得到CMA或CNAS认可的检测机构出具的检测报告作为该技术参数证明材料）
12.支持通道联控功能。
13.具有≥1路USB B型接口，用于连接电脑通信。 具有≥1路局域网控制接口，可以通过网线直接与PC连接，默认的DHCP自动获取IP地址，一键完成全部连接。具有≥1路RS485协议接口，提供≥1进1出双接口，可以用于连接软件，也可用于中控协议传输。"
</t>
  </si>
  <si>
    <t>57</t>
  </si>
  <si>
    <t xml:space="preserve">1、名称:抑制器
2、产品参数:"1.高性能DSP处理，≥40-bit DSP处理器（400兆主频），提供≥32-bit/48kHz的声音。
2.采用“陷波”+“移频”双方式进行反馈抑制。陷波器提供12固定
点+12动态点。高精度移频，范围等同或优于-10Hz到10Hz。（提供功能界面截图佐证）
3.均衡器支持≥31段图示均衡器和8段参量均衡器。（提供功能界面截图佐证）
4.支持巴特沃斯，贝塞尔，林克威治-瑞利三种类型及多种倍频程。
5.具有自动增益功能，声音达到一定峰值自动衰减变小，声音较小则自动增益放大。
6.具有一个IPS真彩显示屏。支持中英文切换显示。
7.具有≥48个陷波器状态LED指示灯实时显示，每通道≥12个静态+≥12个动态陷波器。
8.具有≥双通道直通，一键重置陷波点配置功能。
9.支持≥4个场景切换。
10.支持设备定位功能、断电自动保护记忆功能。
11.输入通道及插座≥2路XLR与TRS多功能座模拟输入；输出通道及插座≥2路XLR公座+≥2路TRS公座模拟输出。
12.支持通过后台管理软件对多台设备进行批量升级。"
</t>
  </si>
  <si>
    <t>58</t>
  </si>
  <si>
    <t>背景音乐系统设备</t>
  </si>
  <si>
    <t xml:space="preserve">1、名称:电源管理器
2、参数:"1.支持≥8通道电源时序打开/关闭，每路动作延时时间：≤1秒，支持远程控制（上电+24V直流信号）8通道电源时序打开/关闭—当电源开关处于off位置时有效。支持配置CH1和CH2通道为受控或不受控状态。
2.当远程控制有效时同时控制后板ALARM（报警）端口导通以起到级联控制ALARM（报警）功能。
3.单个通道最大负载功率≥2200W，所有通道负载总功率≥6000W。输出连接器：多用途电源插座。
4.具有一路及以上USB输出接口。"
</t>
  </si>
  <si>
    <t>59</t>
  </si>
  <si>
    <t xml:space="preserve">1、名称:无线话筒
2、产品参数:"1.具有≥1台接收主机、≥双手持发射机；频率范围等同或优于470-510MHz、540MHz-590MHz、640MHz-690MHz、807MHz-830MHz。
2.接收机具有≥2路平衡输出、≥1路非平衡混音输出。
3.具有自动频率扫描功能，可快速地给麦克风找到清晰的频率。
4.支持混响调节功能，比例调节、延时调节、电平调节≥25个档位。
5.支持麦克风均衡器调节功能，≥高、中、低音三种调节档位。（提供软件界面截图证明）
6.接收机具有显示屏，用户可通过显示屏查看设备发射功率强度、音频加密状态、电池电量、频率数值、智能静音状态、静音标志。
7.具有自动静音功能，麦克风跌落、抛掷时，毫秒级响应自动静音，避免冲击声；产品静置5秒自动静音。（需提供得到CMA或CNAS认可的检测机构出具的检测报告作为该技术参数证明材料）
8.麦克风具有长时间静置自动关机功能，设备自动检测工作状态（使用状态、静置状态），静置时间≥8分钟后，设备自动关机。"
</t>
  </si>
  <si>
    <t>60</t>
  </si>
  <si>
    <t xml:space="preserve">1、名称:话筒天线
2、产品参数:"1.射频频率范围等同或优于470～950MHz
2.驻波比：≤2.0
3.输入阻抗：≤50Ω
4.指向性：≥180度指向"
</t>
  </si>
  <si>
    <t>61</t>
  </si>
  <si>
    <t>1、名称:支架
2、产品参数:音箱支架</t>
  </si>
  <si>
    <t>62</t>
  </si>
  <si>
    <t>1. 安卓系统，10.1 寸彩色IPS 触摸屏，支持第三方app 安装，便于拓展个性业务应用。
2. 支持对指定的分区或终端进行实时广播、喊话或者播放媒体库文件。
3. 支持获取平台下发的终端列表和媒体库文件。
4. 支持将外接（3.5mm 音频孔）的模拟音源播放到指定的广播终端或分区。
5. 支持与门口机、一键对讲终端、室内机进行可视对讲，并可远程控制门禁开锁。
6. 寻呼话筒之间支持多方对讲，最大支持16 台设备。
7. 设备本地可支持音视频存储功能，包括抓拍图片、对讲录音、对讲录像，监视录音、监视录像等。
音频输入： 内置全指向mic（双mic）&amp;外置听筒mic&amp;外置鹅颈mic&amp;3.5mm 咪头</t>
  </si>
  <si>
    <t xml:space="preserve"> 分布式系统</t>
  </si>
  <si>
    <t>63</t>
  </si>
  <si>
    <t>分布式系统</t>
  </si>
  <si>
    <t>服务器</t>
  </si>
  <si>
    <t xml:space="preserve">1、名称:分布式综合管理主机
2、技术参数:"1.服务器采用机架式设计，运行嵌入式Linux系统，内嵌服务器软件及web管理系统，采用B/S架构，通过浏览器即可管理整个分布式系统。
2.系统基于分布式架构，可对拼接系统进行管理、控制、数据交互。
3.服务器CPU配置等同于或优于双核，内存配置≥8GB，存储空间≥1TB，具备≥6个硬盘位可扩容空间。
4.支持双机服务器热备份，VN.13698ZH当主服务器宕机后，马上切换至备用服务器进行工作，完成主备切换后，备用服务器代替主服务器进行工作。
5.支持≥1路VGA和≥1路DVI视频接口输出，具备≥2个RJ45网口。
6.支持硬件监测：故障/错误/过载和报警(包括磁盘/电力/风机/温度/IO性能)"
</t>
  </si>
  <si>
    <t>64</t>
  </si>
  <si>
    <t xml:space="preserve">1、名称:VMS可视化管理系统服务器软件
2、技术参数:"1.软件运行于Linux系统，支持银河麒麟、统信等国产操作系统，支持兆芯、龙芯、飞腾、鲲鹏等国产CPU，稳定可靠，可高效地对系统设备进行管理、控制、数据交互等。
2.系统采用B/S和C/S管理控制架构，支持网页web访问系统后台管理，支持通过web浏览器对输入盒（采集盒）、输出盒（拼接盒）的管理及状态实时监测。可扩展支持使用ipad平板软件、安卓平板软件、Windows电脑客户端对分布式系统进行可视化管理、信号切换、画面叠加、画中画、画面拼接、画面漫游、画面放大/缩小、画面移动/关闭等操作，支持对显示控制区域实时监控；支持多用户多平台同步操作，支持不同平台操作界面实时同步。
3.支持三种开窗模式，包括固化模式、自由模式、两点模式。（提供功能界面截图佐证）
4.支持中控功能，支持自定义添加受控设备，可实现可编辑中控，支持RS-232、RS-422、RS-485、IR、I/O、TCP、UDP、REALY、场景等控制方式；支持多种控件选择，可随意配置中控界面。可控制高清矩阵信号切换、电源设备开关、摄像头的转动方向放大缩小及预置位调用、音频音量、灯光/空调开关等中控功能。
5.支持调节拼墙的亮度值、对比度值、色调值和饱和度值，范围均为0-100。
6.支持场景轮询功能，选择参与轮询的场景，设置轮询间隔为“禁用”、“30S”、“60S”、“90S”或者“180S”；支持场景锁屏功能。
7.支持实现输入盒（采集盒）、输出盒（拼接盒）自动备份配置，断电重启后可自动恢复配置，无需担心数据损失。
8.支持web端可视化预览，实时回显信号源画面及拼墙画面，可对单个输入盒进行web端KVM管控。支持添加拼墙字幕，可设置字幕的坐标、字体大小、字体颜色、背景颜色、透明度、字体间距、滚动速度、字体类型、排列方式、是否居中等，支持字幕在web端实时回显功能，可拖动字幕手动调整位置。（提供功能界面截图佐证）
9.支持自定义显示屏镜像功能，可实现副屏画面跟随主屏画面功能，适用于监视、主副屏同步等应用场景。
10.支持对输入盒采集的音视频信号进行录制存储，可设置单个视频的录制文件大小为512MB、1GB、2GB或3GB，设置保存天数为3天、7天、15天、30天或永久，最大可支持同时录制8路信号；可批量删除或者批量下载已录制完成的文件。（提供功能界面截图佐证）
11.支持系统服务器双机热备功能，当主服务器出现断网/断电等异常情况不能工作时，系统会自动无缝切换音频、视频、KVM功能业务到备服务器上进行。
12.支持系统数据备份恢复，备份的数据包括系统的配置、当前拼接模式、拼接场景等所有配置信息；支持手动下载到本地，当进行数据恢复时，只需要上传导入需要恢复的数据即可。
13.支持≥32路视频或图片点播，可将点播生成的视频信号开窗到拼墙上实时显示。支持mp4、jpg、png、bmp、tif、tga等常用格式文件上传进行点播，支持纯音频文件点播。（提供功能界面截图佐证）
14.支持服务器跨域级联，不局限于局域网内，可部署于互联网环境。服务器级联后，上级服务器可调取下级服务器的任意信号源进行开窗显示。同时，上级服务器也支持共享指定信号源给下级服务器进行开窗显示。
15.支持网络丢包时修复机制，10%网络丢包时，音视频清晰流畅，无卡顿、无马赛克。
16.支持系统状态数据以图表形式展示，支持以图表形式实时统计和展示输入盒/输出盒在线数和离线数、摄像头在线数和离线数、中控设备在线数和离线数、会议室分组数量、拼墙数量、场景数量、用户数量、服务器的CPU使用率和内存使用情况、硬盘使用情况。
17.支持音频管理，可将多个输入节点的音频信号绑定到单个输出节点上，可独立调节任意节点的音频音量大小；支持设置输出节点的音频均衡器，可启用或关闭均衡器，启用或关闭动态压缩，内置18种常用的均衡器场景，可以一键切换，也可全自定义设置，针对60Hz、170Hz、310Hz、600Hz、1KHz、3KHz、6KHz、12KHz、14KHz、16KHz等不同频段的音频可以单独控制增益，范围是-20dB至20dB。（提供功能界面截图佐证）
18.支持控制节点盒子启用或关闭国密算法SM2、SM3、SM4加密传输。
19.支持给任意拼接墙绑定手势识别节点，可通过手势识别节点识别操作人员的手势并转换成控制指令选择当前拼墙的任意信号进行拖拽、放大、缩小、全屏、翻页PPT等操作。
20.支持对输入盒开启或关闭信号标注功能，支持对输入信号进行标注，支持自由画线、直线、箭头、方形、圆形、三角形等标注形态，可设置标注线条粗细、线条颜色，可撤销或还原批注操作，可通过橡皮擦框选删除标注或全部删除。（提供功能界面截图佐证）
21.支持对输出盒添加时间显示、温度显示、湿度显示、实时人数统计控件，可设置控件的坐标位置、字体大小、字体颜色、背景颜色、透明度、字体间距、字体类型等。
22.支持配置AI分析任务，可对支持AI分析的分布式节点盒子同时配置未穿工服、人体属性、人流跨线、区域人数、区域人群超限、区域入侵、离岗、未戴头盔、未穿反光衣、戴口罩、打电话、抽烟、跌倒、烟雾、明火、车辆违停等16种场景中的任意多种监测任务，支持绘制监测区域或直线，可给每个区域或直线分配监测任务，对指定的输入盒信号或IPC信号进行实时分析并告警，可配置自动录制告警前后75秒内的视频，可查看每个AI分析节点的算力占用比例。（提供功能界面截图佐证）
23.支持工服库管理，可对工服库进行分组，上传工服后自动对工服进行建模，可筛选未建模、建模成功、建模失败的工服。
24.支持PPT转视频功能，可将PPT原始文件上传到服务器并转成视频文件，同时保留PPT中的动图、视频的动态播放效果，支持播放视频时控制视频中的PPT翻页、停留一页循环播放等。
25.支持拼墙绑定输入信号传输方式的功能，同一个输入信号传输到不同的拼墙可绑定不同的传输方式，传输方式可设置为UDP组播、UDP单播、TCP。（提供功能界面截图佐证）
由于软件决定着本产品功能的完整性，要求软件具备《计算机软件著作权登记证书》，提供相关证书复印件以及在中国版权保护中心官网的查询结果截图。"
</t>
  </si>
  <si>
    <t>65</t>
  </si>
  <si>
    <t>录像设备</t>
  </si>
  <si>
    <t xml:space="preserve">1、名称:高清一体终端
2、技术参数:"1.终端支持去中心化无服务器架构部署，每个节点相互独立互不干扰，提高系统运行稳定性与可靠性；
2.输入输出一体化设计，根据需求可任意配置为输入终端、输出终端、KVM输入终端或KVM输出终端；（需提供得到CMA或CNAS认可的检测机构出具的检测报告作为该技术参数证明材料）
3.支持YUV4:4:4  4K@30fps高清视频信号采集、编码或解码、显示，并向下兼容；作为输出节点时，支持2路4K@30fps或2路1080P@60的 H.265，支持YUV4:4:4/YUV4:2:2/YUV4:2:0多种图像格式，兼顾图像质量与信号兼容性；
4.在不增加外部设备的情况下，支持在输入源上增加图片作为输入源的台标；支持设置拼墙字幕、输入盒字幕，可设置字体类型、排列方式、字体大小、字体颜色、背景颜色、透明度、滚动速度、字体间距、是否居中、显示位置等，以及支持底图功能，可在软件上启用或禁用底图功能。
5.信号源端画面与信号源经过输入节点采集、输入节点H.265编码、网络传输、输出节点H.265解码、输出节点显示这整个流程后的画面的延迟≤10ms；（需提供得到CMA或CNAS认可的检测机构出具的检测报告作为该技术参数证明材料）
6.内嵌输入同步功能，支持4个输入节点对一个8K高分信号源进行同步采集、同步编码，传输到4个输出节点同步解码、同步显示，整个8K信号画面清晰流畅，实现8K高分信源1:1上墙显示；
7.具备≥1路HDMI视频接口输入、≥1路3.5mm立体声音频接口输入，≥1路HDMI视频接口输出、≥1路3.5mm立体声音频接口输出，可传输无编码压缩的原始PCM数据；具备≥1路LAN/WAN网口、≥1路OPTICAL光纤网络接口，支持光纤/网口双链路备份；盒子自带一键复位动态IP功能。
8.具备中控功能，具备≥1路RS-232串口、≥1路RS-485接口、≥2路RELAY口、≥3路IO口及≥4路红外输出接口，支持自定义编程。（提供设备接口截图佐证）
9.支持网络丢包时修复机制，10%网络丢包时，音视频清晰流畅，无卡顿、无马赛克；（需提供得到CMA或CNAS认可的检测机构出具的检测报告作为该技术参数证明材料）
10.支持国密算法SM2、SM3、SM4对信令和媒体流进行加密传输，确保数据安全可控；（需提供得到CMA或CNAS认可的检测机构出具的检测报告作为该技术参数证明材料）
11.支持可视化拼墙推送功能，可以实时回显拼墙画面，调整任意拼墙的画面布局、信号源拼接方式，控制信号源放大、缩小、移动；
12.作为输出节点时，支持设置音频均衡器，可启用或关闭均衡器，启用或关闭动态压缩，内置18种常用的均衡器场景，可以一键切换，也可全自定义设置，针对60Hz、170Hz、310Hz、600Hz、1KHz、3KHz、6KHz、12KHz、14KHz、16KHz等不同频段的音频可以单独控制增益，范围是-20dB至20dB。（提供功能界面截图佐证）
13.支持信号源标注功能，作为输入节点时，可通过控制平板、PC端、KVM坐席、web端对输入信号进行标注，作为KVM输出节点时，可对接管的输入盒信号进行标注，标注时都支持自由画线、直线、箭头、方形、圆形、三角形等标注形态，可设置标注线条粗细、线条颜色，可撤销或还原批注操作，可通过橡皮擦框选删除标注或全部删除。
14.支持对输出盒添加时间显示、温度显示、湿度显示、实时人数统计控件，可设置控件的坐标位置、字体大小、字体颜色、背景颜色、透明度、字体间距、字体类型等。
15.支持OCR文字识别功能，可截取输入盒采集的一台电脑画面为图片进行AI分析，提取图片中的文字并通过KVM输出盒传输到另一台电脑，且提取的文字可粘贴到文件。（需提供得到CMA或CNAS认可的检测机构出具的检测报告作为该技术参数证明材料）
由于软件决定着本产品功能的完整性，要求软件具备《计算机软件著作权登记证书》，提供相关证书复印件以及在中国版权保护中心官网的查询结果截图。"
</t>
  </si>
  <si>
    <t>66</t>
  </si>
  <si>
    <t xml:space="preserve">1、名称:分布式终端嵌入式软件
2、技术参数:"1.软件内嵌于系统终端设备，用于对音视频、控制信号的编解码。
2.支持高性能的H.265视频编解码技术，兼容H.264视频编解码技术。
3.支持对3840*2160P30帧视频分辨率的处理，可实现对高清视频信号的编解码、传输。
4.支持PCM音频无损传输。
5.支持通过网络方式远程对终端进行管理，可修改IP地址信息、查看状态。"
</t>
  </si>
  <si>
    <t>67</t>
  </si>
  <si>
    <t xml:space="preserve">1、名称:分布式中控主机
2、技术参数:"1.采用处理器配置等同于或优于64位四核A55、主频等同于或优于1.5GHz。
2.具备两个千兆网口；支持B/S架构，支持IOS、安卓等移动平台以及PC可视化触摸控制；
3.支持可编程控制平台，这个系统支持音频、视频和周边设备控制集中于一个平台软件上控制，拖拽式操作达到人机交互功能，支持多设备间一键联动控制功能；
4.支持会场的灯光、窗帘、音响音量、无纸化等系统控制管理；
5.通过管理平台对多个会议室进行单独、统一控制管理，支持会议摄像实时跟踪，支持对各品牌云台、球机的控制，以及会议主机联动控制摄像
头；
6.支持对大屏、投影、一体机等设备的电源控制；
7.支持大屏拼接控制，实时对视频窗口的放大、缩小、移动、关闭，还可以在触摸屏实现回显，预览内容和大屏内容同步，含配套红外学习和发射；
8.可分配不同权限，设置不同登录帐号，具备双向反馈功能；
9.支持第三方设备的多样化控制，主机支持≥2路千兆网口，≥10路RS232，≥10路RS485/RS422（支持Modbus协议），≥8路IR（内嵌智能红外学习功能模块），≥8路弱继电器，≥8个输入输出I/O接口，≥4个模拟量输入接口，≥1个模拟量输出接口，≥1个DMX512灯光控制接口，带DC24V@1.1A输出，支持对接第三方设备；
10.支持双向反馈，可显示温度、湿度、PM2.5及周边环境状态；
11.支持扩展搭配移动硬盘，可记录操作日志及运行日志；
12.配备≥2.23英寸OLED显示屏，可实时显示终端IP及运行状态；具备≥1路HDMI2.0高清调试监控接口和≥2路USB3.0鼠标键盘接口，方便系统的灵活管理；≥1路TYPE-C调试接口；"
</t>
  </si>
  <si>
    <t>68</t>
  </si>
  <si>
    <t xml:space="preserve">1、名称:分布式中控主机内嵌软件
2、技术参数:"1.软件内嵌于分布式中央控制系统主机设备，实现系统控制逻辑、处理等功能。
2.主要包括硬件逻辑模块、软件逻辑模块、红外代码管理、编译、监视等。
3.编程软件支持添加与实际工程对应硬件的逻辑模块。
4.实现串口代码数据、IR红外数据、继电器、I/O数据等的代码转发、逻辑算法处理等编程功能。
5.支持界面设计软件实现中控控制界面的制作及编辑。"
</t>
  </si>
  <si>
    <t>网络服务器</t>
  </si>
  <si>
    <t>1、名称:平板电脑
2、类别:wifi版（A13+64G）
品牌/型号:ipad2021</t>
  </si>
  <si>
    <t xml:space="preserve">1、名称:分布式综合管理系统控制软件
2、技术参数:"1.客户端软件支持安装在Windows、安卓、iPad、麒麟等操作系统；
2.支持自由操控，支持拖曳视频源到显示控制区域，可实现所有视频信号源的视窗管理、拼接、任意缩放、画中画、画面漫游等功能，可实现对视窗参数的调整（叠加关系、位置、大小、比例等），可打开或关闭拼墙回显视频画面，支持调整拼墙声音输出的音量大小；
3.支持中控功能，切换拼墙后自动显示改拼墙的中控界面，可实现高清矩阵信号切
换、电源设备开关、摄像头的转动方向放大缩小及预置位调用、音频音量、灯光/空调开关等中控功能；
4.支持虚拟KVM功能，可全屏显示信号源的画面，对信号源进行点击、滑动等操作，实现对PPT、视频播放等的控制；
5.支持信号源可视化预览，实时显示输入盒信号源图像，支持搜索信号源；支持布局切换功能，可选择4种不同样式布局模板；
6.支持分组显示拼墙列表，选中拼墙时，自动回显该拼墙的画面内容，可拼墙进行调整画面布局、开窗、关窗、切换场景、锁定或解锁布局等操作，开窗模式支持自由模式、固化模式、两点模式；
7.支持对输入信号进行标注，支持自由画线、直线、箭头、方形、圆形、三角形等标注形态，可设置标注线条粗细、线条颜色，可撤销或还原批注操作，可通过橡皮擦框选删除标注或全部删除。（提供功能界面截图佐证）"
</t>
  </si>
  <si>
    <t>路由器</t>
  </si>
  <si>
    <t>1、名称:无线路由器
2、技术参数:双频无线2600M 千兆端口大户型穿墙 板阵天线智能路由</t>
  </si>
  <si>
    <t>推荐品牌：华为、华三、锐捷、中兴</t>
  </si>
  <si>
    <t>收发器</t>
  </si>
  <si>
    <t xml:space="preserve">1、名称:控制器
2、规格:"1.具有≥8路自动、手动电源控制器，内置≥8个20A继电器，负载能力≥4400W/单路；配合中控主机使用，用于控制灯光、电动投影幕、电动窗帘等会议室周边设备。
2.每路继电器都有三连接点的接线柱,具有常开与常闭的功能。
3.具有复位按键，支持恢复到出厂的默认设置。具有1路网络接口，支持通过网络实现远程控制。
4.具有设备运行状态指示灯及≥8个继电器的开关状态指示灯。
5.具有键盘锁（LOCK）功能。
6.机器具备ID识别，通过中控主机网络控制多台时，可通过ID识别。"
</t>
  </si>
  <si>
    <t>交换机</t>
  </si>
  <si>
    <t>1、名称:交换主机
2、技术参数:24个10/100/1000M电口+2个千兆SFP光口；机架式；交流供电；二层管理型；支持全息AI平台管理；
交换容量336Gbps，包转发率108Mpps</t>
  </si>
  <si>
    <t xml:space="preserve"> 会议操作台</t>
  </si>
  <si>
    <t>调度操作台</t>
  </si>
  <si>
    <t>1、名称:定制会议操作台
2、规格:"1．定制结构特点：采用全金属模块化拼装结构、高承重性，结构使用十年以上不损坏；
2．结构材质：主体结构材质采用冷轨钢加工制作而成，表面酸洗、打磨、镀锌、喷塑（或金属氟碳漆）。
3．定制结构说明：由纵向支脚、横向上线槽、横向下线槽、承重结构梁、台面支撑架、铝合金背板、调节支脚等部件组成。"</t>
  </si>
  <si>
    <t>椅子</t>
  </si>
  <si>
    <t>1、名称:定制单人椅
2、 参数:""1.优质西皮
2.内板12mm木皮压制而成高密度夹板；
3.40密度高弹力海绵；
4.豪华飞机底盘；
5.通过SGS认证三级电镀气压棒 ；
6.330mm铝合金脚。</t>
  </si>
  <si>
    <t>把</t>
  </si>
  <si>
    <t xml:space="preserve"> 基础实施</t>
  </si>
  <si>
    <t>单相 2P智慧微断</t>
  </si>
  <si>
    <t>1．支持使能开启及关闭：设备具备安全保护功能，除国标强制要求保护外，其余保护功能均可关闭，也可设置仅报警不保护。
2．手自一体控制：手机遥控，可以按键自动控制，也可通过手动推杆控制通断；
3．检修功能：设备在手动分闸后，无需进行“加锁”设置，设备无法通
4．过远程控制进行合闸操作。提供具有CNAS标识的第三方检
测报告
5．具有远程/本地断路器锁定功能：断路器无论是远程还是本地执行了断路器锁定程序，本地及远程均无法合闸。提供具有CNAS标识的第三方检测报告
6．外壳防火等级：智能断路器外壳采用PA66+玻璃纤维等高规格防火阻燃材料、防火等级达到V0级；                                              
7．产品需提供地市级以上计量质量检测研究院出具的产品功能检测报告（须体现远程控制功能及功率限定功能）
8．工作环境温度：-20℃~70℃；
9．安装地点海拔：不高于2000m；
10．产品需提供中国环境标识的产品认证证书
11．额定电流：16A；带功率因数检测。
12．额定电压AC230V
13．分断能力Icn：≥10000A（需出3C或CQC检测报告，厂家授权盖章）（需出具物联网断路器的CQC证书，执行标准NB/T42149-2018;GB/T10963.1-2020)
14．电气寿命：操作循环次数20000次（每个操作循环包括一次闭合操作以及接着的一次断开操作）；
15．机械寿命：操作循环次数（每个操作循环包括一次闭合操作以及接着的一次断开操作）30000次；
16．支持电压补偿告警：设备加载电压超过或低于设定值时，
设备触发补偿告警，该告警不断开断路器；
17．支持电流补偿告警：设备加载电流超过或低于设定值时，设备触发补偿告警，该告警不断开断路器；</t>
  </si>
  <si>
    <t>推荐品牌：中泰、洪燕、曼顿、威迅</t>
  </si>
  <si>
    <t>LAN通讯模组</t>
  </si>
  <si>
    <t>1．支持2.4G WiFi+以太网；
2．支持掉电报警；
3．带内置WiFi天线。</t>
  </si>
  <si>
    <t>推荐品牌：中泰、江鹏、曼顿</t>
  </si>
  <si>
    <t>能源智能监测管理系统</t>
  </si>
  <si>
    <t>1．避免由于单点故障或系统的升级而影响整个系统的正常运行；
2．支持7*24小时不间断服务。单次系统故障响应时间，严重故障不得超过1小时，一般故障不超过2小时；
3．满足网络不稳定、后台压力较大等特殊情况下，保证软件正常运行。因软件系统自身原因宕机次数每年需少于2次；
4．在系统发生失效的情况下，系统应容易重建规定的性能级别并恢复受直接影响的数据；
5．当系统在高负荷运转或出现故障，进入异步工作模式时，必须采用可靠的机制，保证数据的零丢失。
6．需出具公安部安全与警用电子产品质量检测中心移动端和PC端软件测试报告。
7．需出具电力物联网软件著作登记证书
8．支持多种客户端应用，包含Web端、手机APP（IOS、Android）。
9．具备Web端的平台显示、具备实时数据查看、远程控制、报
警弹窗提示、参数设置修改等；
10．苹果和安卓APP，具备实时数据查看、远程控制、定时控制、功率最大设定、报警弹窗提示、电量计量及漏电自检等功能；
11．并发用户数与系统性能：性能设计满足项目针对该系统在用户数，响应速度，系统在线并发等性能的需要：
12．平均响应速度：全系统按照在标准软硬件环境下允许至少200用户操作，50人并发访问流量；
13．业务操作交易平均响应时间小于3秒钟；
14．复杂查询类平均响应时间小于5秒；
15．统计分析类平均响应时间小于1分钟；
16．容量和吞吐量：系统应支持每个子系统至少50用户的同时并发；
17．需稳定、可靠、安全、实用。信息传递灵活快捷，人机界面友好，图表生成灵活美观，输出、输入方便，检索、查询简单快捷。
18．文件存取和系统功能要进行权限控制；
19．提供从系统级安全到应用层安全的各级防护措施，最大限度地防止非法入侵和操作，保证数据安全；
20．系统必须针对不同岗位实现相关业务内容的权限管理，包括数据的收集、修改、查询、统计等操作；
21．具备用户行为的安全审计和防抵赖能力，提供帮助系统安全管理的安全报表。</t>
  </si>
  <si>
    <t>运营商
专线线路</t>
  </si>
  <si>
    <t>运营商专线费用</t>
  </si>
  <si>
    <t>推荐品牌：电信、联通、移动</t>
  </si>
  <si>
    <t>网线</t>
  </si>
  <si>
    <t>CAT6</t>
  </si>
  <si>
    <t>120</t>
  </si>
  <si>
    <t>电源线</t>
  </si>
  <si>
    <t>YJV-4*2.5mm²</t>
  </si>
  <si>
    <t>480</t>
  </si>
  <si>
    <t>接地桩</t>
  </si>
  <si>
    <t>米</t>
  </si>
  <si>
    <t>配管</t>
  </si>
  <si>
    <t>1、名称:PE32</t>
  </si>
  <si>
    <t>1、名称:PE25</t>
  </si>
  <si>
    <t>脚手架
搭拆</t>
  </si>
  <si>
    <t>网络安全等保</t>
  </si>
  <si>
    <t>防火墙</t>
  </si>
  <si>
    <t>1、标准1U机箱，单电源。设备标配千兆电口≧6个；整机吞吐量≧2Gbps，最大并发连接数≧120万，每秒新建连接数≧2万；此次包含三年IPS规则库升级授权、三年防病毒特征库升级授权、开通抗拒绝服务授权、开通Web应用防护授权。
2、支持IPsec VPN智能选路，根据隧道质量调度流量。
3、支持不少于8种的选路算法，包括但不限于最小抖动、最小延迟、最小丢包率、轮询、加权轮询等。
4、支持策略加速技术，减少策略对设备性能的消耗。（提供功能截图）
5、支持多用户共享上网行为管理。（提供截图）
6、支持拟相防御功能，能够快速定位防御的内部网络失陷主机和来自外部的攻击方IP地址，产品采用自主知识产权的拟相防御技术；
7、对 SD-WAN 隧道的时延、抖动、丢包率等提供可视化展示。（提供相关功能截图）
8、支持基于DPI和DFI技术的应用特征识别及行为控制，应用识别的种类不少于1000种。（提供相关功能截图）
9、产品具备公安部颁发的《计算机信息系统安全专用产品销售许可证》（增强级）； 产品具备有下一代防火墙软件著作权登记证书； 产品具备防雷击功能，必须通过国家无线电监测中心检测中心浪涌（冲击）抗扰度（4KV）测试项目；
10、原厂商具备第十届CNCERT网络安全应急服务支撑单位（甲级）；</t>
  </si>
  <si>
    <t>推荐品牌：启明星辰、绿盟、亚信</t>
  </si>
  <si>
    <t>入侵检测系统</t>
  </si>
  <si>
    <r>
      <rPr>
        <sz val="11"/>
        <color theme="1"/>
        <rFont val="宋体"/>
        <charset val="134"/>
      </rPr>
      <t>1、标准1U机箱，单电源，设备标配电口≧5个，2个USB，1个（千兆电口）HA，1个串口；存储容量≧1TB，此次包含三年硬件质保，三年特征库升级；
2、统需提供对事件的二次检测能力，即对已生成的事件进行二次分析与统计，并根据统计结果进行报警，同时，系统需支持对统计阈值进行设定的图形化用户接口，通过该图形化接口，用户可以选择需要统计的基础事件并对阈值进行设置与调整；
3、提供威胁的实时展示能力，可以将引擎检测到的威胁在威胁展示界面进行实时显示，现实内容需全面丰富，包括：事件名称、源IP、目的IP、攻击发生时间、事件级别、流行程度、攻击类型、事件返回参数、事件说明和事件解决方案等；
4、具备强大的流量分析能力，支持根据历史流量数据，计算出当前时刻历史均值流量大小，并形成历史均值流量曲线，可以与实时流量曲线进行同时呈现并形成对比，方便分析人员掌握网络流量态势，需提供截图；
5、系统应内置AI检测模型，对SQL注入报文进行建模和分析，检测和识别SQL注入行为；
系统应支持弱口令检测功能，需支持至少8种网络协议并支持至少7种弱口令检测元素和口令字典，需提供产品截图证明，并文字说明支持的网络协议和定义弱口令的检测元素。
6、</t>
    </r>
    <r>
      <rPr>
        <sz val="11"/>
        <color theme="1"/>
        <rFont val="Arial"/>
        <charset val="134"/>
      </rPr>
      <t xml:space="preserve">	</t>
    </r>
    <r>
      <rPr>
        <sz val="11"/>
        <color theme="1"/>
        <rFont val="宋体"/>
        <charset val="134"/>
      </rPr>
      <t>具备公安部颁发的《计算机信息系统安全专用产品销售许可证》，原厂商具备第十届CNCERT网络安全应急服务支撑单位（甲级）；需提供IDC或CCID等调研机构统计，近五年连续五年中国市场IDS/IPS市场占有率前三名证明材料。
7、</t>
    </r>
    <r>
      <rPr>
        <sz val="11"/>
        <color theme="1"/>
        <rFont val="Arial"/>
        <charset val="134"/>
      </rPr>
      <t xml:space="preserve">	</t>
    </r>
    <r>
      <rPr>
        <sz val="11"/>
        <color theme="1"/>
        <rFont val="宋体"/>
        <charset val="134"/>
      </rPr>
      <t>产品生产厂商必须是现行标准《GBT 28451-2012信息安全技术 网络型入侵产品技术要求和测试评价方法》起草单位之一</t>
    </r>
  </si>
  <si>
    <t>网络安全审计</t>
  </si>
  <si>
    <t>1、标准1U机箱，单电源，设备标配电口≧6个，2个USB，1个（千兆电口）HA，1个串口；存储容量≧1TB，此次包含3个审计资源数授权；三年质保；
2、支持审计HTTP和HTTPS协议的URL、访问模式、cookie、页面内容、Post内容。需提供截图证明。
3、支持中间件环境下的SQL语句关联到HTTP操作，HTTP操作关联到HTTP-ID，实现中间件环境下的审计追溯；
4、支持文件内容关键字审计，当网络中传输的文件包含关键字时，可进行告警，对于压缩包中包含关键字的文件可准确定位压缩包中路径。需提供截图证明。
5、网络安全审计策略支持频次统计，某一操作在周期时间内达到设定的次数阀值后可以进行单独记录和展示，周期事件和次数可按需配置，需提供截图证明
6、设备具备计算机信息系统安全专用产品销售许可证》
7、厂商场具备软件成熟度CMMI5证书</t>
  </si>
  <si>
    <t>堡垒机</t>
  </si>
  <si>
    <t>1、标准1U机箱，单电源，设备标配电口≧6个，2个USB，1个（千兆电口）HA，1个串口；存储容量≧1TB，具备液晶面板，此次包含15个运维资源数授权；三年质保；
2、字符并发≧100，图形并发≧80；
3、支持限定配置中可指定用户通过指定的应用发布服务器对资源进行访问，提供截图；
4、支持windows终端调用国产化应用发布工具运维，支持国产化终端调用应用发布工具运维，提供截图；
5、支持扫描本地运维工具并进行配置保存，简化运维人员使用配置过程，提供截图；
6、支持用户忘记登录密码时，可通过邮件、短信方式获取验证码，验证通过后重置登录密码，提供截图；</t>
  </si>
  <si>
    <t>日志审计</t>
  </si>
  <si>
    <t>1、标准1U机箱，单电源，设备标配电口≧6个， 2个USB，1个（千兆电口）HA，1个串口；此次包含10个审计资源数授权；三年质保；
2、存储容量≧1TB，日志处理性能≧1000EPS；
3、支持为未解析日志提供一种简洁在线编辑解析文件视图，做到精准解析，必须提供截图；
4、支持全智能范式化解析模式，通过配置原始日志标识库，系统自动识别原始日志，并匹配映射系统通用标准字段，支持解析字段的编辑和调整，确保日志解析的高精准度，必须提供截图；
5、支持日志源统计功能，可以综合展示采集日志总数、日志范式化成功率、24小时日志量、接入设备数量、日志接收速率等，必须提供截图；
6、支持对资产Web访问和工具访问，访问工具支持ping、telnet和远程桌面等，必须提供截图；
7、支持智能合并模式；支持按照告警名称、告警分类、告警等级、设备地址、设备类型合并条件来智能合并，必须提供截图；
8、支持日志源管理功能，对日志源进行增删改查、对断点日志源可以设置产生告警，单个日志源设备可查看该设备最近7天的事件趋势；
9、设备具备计算机信息系统安全专用产品销售许可证》，并且产品类型为日志分析，级别为三级；须提供销售许可证和检验检测报告</t>
  </si>
  <si>
    <t>机房配电</t>
  </si>
  <si>
    <t>设备柜</t>
  </si>
  <si>
    <t>综合柜，尺寸：600*1200*2000mm，适用于全密封一体柜系列，含全封闭式冷热通道，通道深度大于100mm，承重1500kg，支持上线进线，含50套螺丝螺母，脚轮支脚，并机组件，垂直理线板；标配PDU1条，门磁模块2套，层板2套, L型导轨1副，1套600宽顶部线槽，1套应急通风系统，2块机柜侧门，1套动环监控系统（1块10寸触控一体动环主机，2个温湿度传感器，1个烟感，1套漏水传感器等）</t>
  </si>
  <si>
    <t>推荐品牌：商宇、易立高科、先硕</t>
  </si>
  <si>
    <t>IT柜</t>
  </si>
  <si>
    <t>IT柜，尺寸：600*1200*2000mm，适用于全密封一体柜系列，含全封闭式冷热通道，不含侧门，前门为全玻门通道深度大于100mm，承重1500kg，支持上线进线，包含50套螺丝螺母，脚轮支脚，并机组件，垂直理线板，标配PDU1条，含层板1套，L型导轨1副，1套600宽顶部线槽，1套应急通风系统，2套门磁模块。</t>
  </si>
  <si>
    <t>UPS主机</t>
  </si>
  <si>
    <t>高频机机架式3U 单进单出 10kVA\9kW \ 长效机 （ LCD显示）\438*610*130（mm）-3U\18kg</t>
  </si>
  <si>
    <t>蓄电池</t>
  </si>
  <si>
    <t>12V100AH</t>
  </si>
  <si>
    <t>节</t>
  </si>
  <si>
    <t>电池柜</t>
  </si>
  <si>
    <t>1、名称：电池柜
2、规格：16节柜</t>
  </si>
  <si>
    <t>双路单相10K配电模块</t>
  </si>
  <si>
    <t>双路单相10K机架式配电模块，高度8U，总输入：125A/1P、UPS输入：63A/1P*2，UPS输出：63A/1P*2，维修旁路：63A/2P*2，空调及备用：2*63A/1P，PDU及预留：10*32A/1P，监控及应急通风：2*10A/1P，含C级防雷模块（带32A/2P开关），含主路电能检测，含RS485监控接口，含DC12V输出接口</t>
  </si>
  <si>
    <t>机架式精密空调（3代）</t>
  </si>
  <si>
    <t>机架式精密空调，制冷量12.5kw ，443*715*440(10U)  ，加热量2kw，加湿量3w，带水泵(HW)（无显示屏）</t>
  </si>
  <si>
    <t>门控灯</t>
  </si>
  <si>
    <t>电压流为12V5A，包含2条灯带，2个门控，1个电源，为一套，门开灯亮，门关灯灭</t>
  </si>
  <si>
    <t>氛围灯</t>
  </si>
  <si>
    <t>单蓝色。单排柜一个柜子内三条尺寸不同的氛围灯灯带，一个机柜配置一套。（面对机柜，左立柱上侧灯条长度760mm，下侧灯条长度900mm,，右立柱灯条长度1800mm,）</t>
  </si>
  <si>
    <t>氛围灯系统</t>
  </si>
  <si>
    <t>1U冷通道蓝色氛围灯控制盒（和氛围灯搭配使用）（如果机柜数量大于1+7，则氛围灯系统必须多加一套；氛围灯、门控灯数量根据机柜数量1:1配置）</t>
  </si>
  <si>
    <t>层板</t>
  </si>
  <si>
    <t>层板 654*488.5*45.5</t>
  </si>
  <si>
    <t>导轨</t>
  </si>
  <si>
    <t>导轨 650*50*32（该规格数量为1条，一套导轨需配置2条）</t>
  </si>
  <si>
    <t>1U盲板</t>
  </si>
  <si>
    <t>1U卡扣式安装，含有商宇镭雕logo</t>
  </si>
  <si>
    <t>块</t>
  </si>
  <si>
    <t>垂直理线板</t>
  </si>
  <si>
    <t>适用于单排IT柜方孔条3，尺寸：1932*83*154冷板黑砂纹</t>
  </si>
  <si>
    <t>等电位端子箱</t>
  </si>
  <si>
    <t>1、名称：等电位端子箱</t>
  </si>
  <si>
    <t>接地母线</t>
  </si>
  <si>
    <t>1、规格：BVR35mm²</t>
  </si>
  <si>
    <t>1、规格：BVR16mm²</t>
  </si>
  <si>
    <t>1、规格：BVR6mm²</t>
  </si>
  <si>
    <t>接地铜排</t>
  </si>
  <si>
    <t>1、名称：接地铜排
2、规格：30*3</t>
  </si>
  <si>
    <t>绝缘支撑件</t>
  </si>
  <si>
    <t>配套</t>
  </si>
  <si>
    <t>地面防尘</t>
  </si>
  <si>
    <t>地面防尘
1.名称：防尘处理
2.参数性能要求：环氧地坪漆，刷两遍；</t>
  </si>
  <si>
    <t>防静电活动地板</t>
  </si>
  <si>
    <t>全钢抗静电活动地板
1.名称：抗静电活动地板
2.参数性能要求：600*600*35mm，无边</t>
  </si>
  <si>
    <t>推荐品牌：凯牌、科恒、远川</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</si>
</sst>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65">
    <font>
      <sz val="11"/>
      <color indexed="8"/>
      <name val="宋体"/>
      <charset val="134"/>
      <scheme val="minor"/>
    </font>
    <font>
      <sz val="10"/>
      <color theme="1"/>
      <name val="Arial"/>
      <charset val="1"/>
    </font>
    <font>
      <sz val="11"/>
      <color theme="1"/>
      <name val="宋体"/>
      <charset val="1"/>
    </font>
    <font>
      <sz val="16"/>
      <color theme="1"/>
      <name val="Arial"/>
      <charset val="1"/>
    </font>
    <font>
      <b/>
      <sz val="28"/>
      <color theme="1"/>
      <name val="宋体"/>
      <charset val="134"/>
    </font>
    <font>
      <sz val="11"/>
      <color theme="1"/>
      <name val="宋体"/>
      <charset val="134"/>
      <scheme val="minor"/>
    </font>
    <font>
      <b/>
      <sz val="11"/>
      <color theme="1"/>
      <name val="宋体"/>
      <charset val="134"/>
      <scheme val="minor"/>
    </font>
    <font>
      <b/>
      <sz val="11"/>
      <color theme="1"/>
      <name val="黑体"/>
      <charset val="134"/>
    </font>
    <font>
      <sz val="11"/>
      <color theme="1"/>
      <name val="宋体"/>
      <charset val="134"/>
    </font>
    <font>
      <b/>
      <sz val="16"/>
      <color theme="1"/>
      <name val="宋体"/>
      <charset val="134"/>
      <scheme val="minor"/>
    </font>
    <font>
      <b/>
      <sz val="16"/>
      <color theme="1"/>
      <name val="宋体"/>
      <charset val="134"/>
    </font>
    <font>
      <sz val="22"/>
      <color theme="1"/>
      <name val="方正小标宋_GBK"/>
      <charset val="134"/>
    </font>
    <font>
      <sz val="12"/>
      <color theme="1"/>
      <name val="方正仿宋_GBK"/>
      <charset val="134"/>
    </font>
    <font>
      <sz val="12"/>
      <color theme="1"/>
      <name val="Times New Roman"/>
      <charset val="134"/>
    </font>
    <font>
      <b/>
      <sz val="14"/>
      <color theme="1"/>
      <name val="方正仿宋_GBK"/>
      <charset val="134"/>
    </font>
    <font>
      <b/>
      <sz val="14"/>
      <color theme="1"/>
      <name val="黑体"/>
      <charset val="134"/>
    </font>
    <font>
      <sz val="12"/>
      <color theme="1"/>
      <name val="宋体"/>
      <charset val="134"/>
      <scheme val="minor"/>
    </font>
    <font>
      <sz val="14"/>
      <color theme="1"/>
      <name val="方正仿宋_GBK"/>
      <charset val="134"/>
    </font>
    <font>
      <sz val="14"/>
      <color theme="1"/>
      <name val="Times New Roman"/>
      <charset val="134"/>
    </font>
    <font>
      <b/>
      <sz val="14"/>
      <color theme="1"/>
      <name val="Times New Roman"/>
      <charset val="134"/>
    </font>
    <font>
      <b/>
      <sz val="12"/>
      <color theme="1"/>
      <name val="宋体"/>
      <charset val="134"/>
      <scheme val="minor"/>
    </font>
    <font>
      <sz val="14"/>
      <color theme="1"/>
      <name val="宋体"/>
      <charset val="134"/>
      <scheme val="minor"/>
    </font>
    <font>
      <sz val="12"/>
      <color theme="1"/>
      <name val="仿宋"/>
      <charset val="134"/>
    </font>
    <font>
      <sz val="22"/>
      <color indexed="8"/>
      <name val="方正小标宋_GBK"/>
      <charset val="134"/>
    </font>
    <font>
      <sz val="14"/>
      <color indexed="8"/>
      <name val="Times New Roman"/>
      <charset val="134"/>
    </font>
    <font>
      <b/>
      <sz val="14"/>
      <color indexed="8"/>
      <name val="Times New Roman"/>
      <charset val="134"/>
    </font>
    <font>
      <b/>
      <sz val="14"/>
      <color rgb="FF000000"/>
      <name val="方正仿宋_GBK"/>
      <charset val="134"/>
    </font>
    <font>
      <sz val="14"/>
      <color rgb="FF000000"/>
      <name val="Times New Roman"/>
      <charset val="134"/>
    </font>
    <font>
      <b/>
      <sz val="12"/>
      <color indexed="8"/>
      <name val="宋体"/>
      <charset val="134"/>
      <scheme val="minor"/>
    </font>
    <font>
      <sz val="12"/>
      <color indexed="8"/>
      <name val="宋体"/>
      <charset val="134"/>
      <scheme val="minor"/>
    </font>
    <font>
      <sz val="14"/>
      <color rgb="FF000000"/>
      <name val="宋体"/>
      <charset val="134"/>
      <scheme val="minor"/>
    </font>
    <font>
      <sz val="12"/>
      <color indexed="8"/>
      <name val="仿宋"/>
      <charset val="134"/>
    </font>
    <font>
      <b/>
      <sz val="16"/>
      <color indexed="8"/>
      <name val="宋体"/>
      <charset val="134"/>
      <scheme val="minor"/>
    </font>
    <font>
      <sz val="14"/>
      <color indexed="8"/>
      <name val="方正仿宋_GBK"/>
      <charset val="134"/>
    </font>
    <font>
      <b/>
      <sz val="14"/>
      <color indexed="8"/>
      <name val="方正仿宋_GBK"/>
      <charset val="134"/>
    </font>
    <font>
      <sz val="14"/>
      <color rgb="FF000000"/>
      <name val="方正仿宋_GBK"/>
      <charset val="134"/>
    </font>
    <font>
      <b/>
      <sz val="16"/>
      <color indexed="8"/>
      <name val="方正仿宋_GBK"/>
      <charset val="134"/>
    </font>
    <font>
      <b/>
      <sz val="13"/>
      <color theme="1"/>
      <name val="方正仿宋_GBK"/>
      <charset val="134"/>
    </font>
    <font>
      <b/>
      <sz val="13"/>
      <color theme="1"/>
      <name val="Times New Roman"/>
      <charset val="134"/>
    </font>
    <font>
      <b/>
      <sz val="13"/>
      <color theme="1"/>
      <name val="黑体"/>
      <charset val="134"/>
    </font>
    <font>
      <b/>
      <sz val="13"/>
      <color theme="1"/>
      <name val="宋体"/>
      <charset val="134"/>
    </font>
    <font>
      <sz val="13"/>
      <color theme="1"/>
      <name val="Times New Roman"/>
      <charset val="134"/>
    </font>
    <font>
      <sz val="13"/>
      <color theme="1"/>
      <name val="方正仿宋_GBK"/>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color theme="1"/>
      <name val="宋体"/>
      <charset val="134"/>
    </font>
    <font>
      <sz val="11"/>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 fillId="2" borderId="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9" applyNumberFormat="0" applyFill="0" applyAlignment="0" applyProtection="0">
      <alignment vertical="center"/>
    </xf>
    <xf numFmtId="0" fontId="50" fillId="0" borderId="9" applyNumberFormat="0" applyFill="0" applyAlignment="0" applyProtection="0">
      <alignment vertical="center"/>
    </xf>
    <xf numFmtId="0" fontId="51" fillId="0" borderId="10" applyNumberFormat="0" applyFill="0" applyAlignment="0" applyProtection="0">
      <alignment vertical="center"/>
    </xf>
    <xf numFmtId="0" fontId="51" fillId="0" borderId="0" applyNumberFormat="0" applyFill="0" applyBorder="0" applyAlignment="0" applyProtection="0">
      <alignment vertical="center"/>
    </xf>
    <xf numFmtId="0" fontId="52" fillId="3" borderId="11" applyNumberFormat="0" applyAlignment="0" applyProtection="0">
      <alignment vertical="center"/>
    </xf>
    <xf numFmtId="0" fontId="53" fillId="4" borderId="12" applyNumberFormat="0" applyAlignment="0" applyProtection="0">
      <alignment vertical="center"/>
    </xf>
    <xf numFmtId="0" fontId="54" fillId="4" borderId="11" applyNumberFormat="0" applyAlignment="0" applyProtection="0">
      <alignment vertical="center"/>
    </xf>
    <xf numFmtId="0" fontId="55" fillId="5" borderId="13" applyNumberFormat="0" applyAlignment="0" applyProtection="0">
      <alignment vertical="center"/>
    </xf>
    <xf numFmtId="0" fontId="56" fillId="0" borderId="14" applyNumberFormat="0" applyFill="0" applyAlignment="0" applyProtection="0">
      <alignment vertical="center"/>
    </xf>
    <xf numFmtId="0" fontId="57" fillId="0" borderId="15" applyNumberFormat="0" applyFill="0" applyAlignment="0" applyProtection="0">
      <alignment vertical="center"/>
    </xf>
    <xf numFmtId="0" fontId="58" fillId="6" borderId="0" applyNumberFormat="0" applyBorder="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2"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1" fillId="20" borderId="0" applyNumberFormat="0" applyBorder="0" applyAlignment="0" applyProtection="0">
      <alignment vertical="center"/>
    </xf>
    <xf numFmtId="0" fontId="61"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1" fillId="24" borderId="0" applyNumberFormat="0" applyBorder="0" applyAlignment="0" applyProtection="0">
      <alignment vertical="center"/>
    </xf>
    <xf numFmtId="0" fontId="61"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1" fillId="28" borderId="0" applyNumberFormat="0" applyBorder="0" applyAlignment="0" applyProtection="0">
      <alignment vertical="center"/>
    </xf>
    <xf numFmtId="0" fontId="61" fillId="29" borderId="0" applyNumberFormat="0" applyBorder="0" applyAlignment="0" applyProtection="0">
      <alignment vertical="center"/>
    </xf>
    <xf numFmtId="0" fontId="62" fillId="30" borderId="0" applyNumberFormat="0" applyBorder="0" applyAlignment="0" applyProtection="0">
      <alignment vertical="center"/>
    </xf>
    <xf numFmtId="0" fontId="62" fillId="31" borderId="0" applyNumberFormat="0" applyBorder="0" applyAlignment="0" applyProtection="0">
      <alignment vertical="center"/>
    </xf>
    <xf numFmtId="0" fontId="61" fillId="32" borderId="0" applyNumberFormat="0" applyBorder="0" applyAlignment="0" applyProtection="0">
      <alignment vertical="center"/>
    </xf>
  </cellStyleXfs>
  <cellXfs count="157">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xf numFmtId="0" fontId="1" fillId="0" borderId="0" xfId="0" applyFont="1" applyFill="1" applyAlignment="1">
      <alignment horizontal="center"/>
    </xf>
    <xf numFmtId="0" fontId="1" fillId="0" borderId="0" xfId="0" applyFont="1" applyFill="1" applyAlignment="1">
      <alignment horizontal="left" wrapText="1"/>
    </xf>
    <xf numFmtId="0" fontId="1" fillId="0" borderId="0" xfId="0" applyFont="1" applyFill="1" applyAlignment="1">
      <alignment horizontal="left"/>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left" vertical="center"/>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Border="1" applyAlignment="1">
      <alignment horizontal="left" vertical="top" wrapText="1"/>
    </xf>
    <xf numFmtId="0" fontId="10" fillId="0" borderId="0" xfId="0" applyFont="1" applyFill="1" applyBorder="1" applyAlignment="1">
      <alignment horizontal="center" vertical="top" wrapText="1"/>
    </xf>
    <xf numFmtId="0" fontId="3" fillId="0" borderId="0" xfId="0" applyFont="1" applyFill="1" applyAlignment="1">
      <alignment horizontal="center"/>
    </xf>
    <xf numFmtId="0" fontId="3" fillId="0" borderId="0" xfId="0" applyFont="1" applyFill="1" applyBorder="1" applyAlignment="1">
      <alignment horizontal="left" wrapText="1"/>
    </xf>
    <xf numFmtId="0" fontId="3" fillId="0" borderId="0" xfId="0" applyFont="1" applyFill="1" applyBorder="1" applyAlignment="1">
      <alignment horizontal="center"/>
    </xf>
    <xf numFmtId="0" fontId="3" fillId="0" borderId="0" xfId="0" applyFont="1" applyFill="1" applyBorder="1" applyAlignment="1">
      <alignment horizontal="left"/>
    </xf>
    <xf numFmtId="0" fontId="5" fillId="0" borderId="0" xfId="0" applyFont="1">
      <alignment vertical="center"/>
    </xf>
    <xf numFmtId="0" fontId="11"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xf>
    <xf numFmtId="0" fontId="13" fillId="0" borderId="1" xfId="0" applyFont="1" applyBorder="1">
      <alignment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xf>
    <xf numFmtId="0" fontId="12"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Fill="1" applyBorder="1">
      <alignment vertical="center"/>
    </xf>
    <xf numFmtId="0" fontId="13" fillId="0" borderId="1" xfId="0" applyFont="1" applyFill="1" applyBorder="1" applyAlignment="1">
      <alignment horizontal="center" vertical="center"/>
    </xf>
    <xf numFmtId="0" fontId="12" fillId="0" borderId="1" xfId="0" applyFont="1" applyBorder="1" applyAlignment="1">
      <alignment vertical="center" wrapText="1"/>
    </xf>
    <xf numFmtId="0" fontId="12" fillId="0" borderId="1" xfId="0" applyFont="1" applyBorder="1">
      <alignment vertical="center"/>
    </xf>
    <xf numFmtId="0" fontId="13" fillId="0" borderId="1" xfId="0" applyFont="1" applyBorder="1" applyAlignment="1">
      <alignment vertical="center" wrapText="1"/>
    </xf>
    <xf numFmtId="0" fontId="13" fillId="0" borderId="0" xfId="0" applyFont="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3" fillId="0" borderId="0" xfId="0" applyFont="1" applyFill="1" applyAlignment="1">
      <alignment horizontal="center" vertical="center"/>
    </xf>
    <xf numFmtId="0" fontId="9" fillId="0" borderId="0" xfId="0" applyFont="1" applyAlignment="1">
      <alignment horizontal="left" vertical="center" wrapText="1"/>
    </xf>
    <xf numFmtId="0" fontId="16" fillId="0" borderId="0" xfId="0" applyFont="1">
      <alignment vertical="center"/>
    </xf>
    <xf numFmtId="176" fontId="11" fillId="0" borderId="0" xfId="0" applyNumberFormat="1" applyFont="1" applyAlignment="1">
      <alignment horizontal="center" vertical="center"/>
    </xf>
    <xf numFmtId="0" fontId="11" fillId="0" borderId="0" xfId="0" applyFont="1" applyAlignment="1">
      <alignment horizontal="center" vertical="center" wrapText="1"/>
    </xf>
    <xf numFmtId="0" fontId="17" fillId="0" borderId="0" xfId="0" applyFont="1" applyAlignment="1">
      <alignment horizontal="left" vertical="center"/>
    </xf>
    <xf numFmtId="0" fontId="18" fillId="0" borderId="0" xfId="0" applyFont="1" applyAlignment="1">
      <alignment horizontal="left" vertical="center"/>
    </xf>
    <xf numFmtId="0" fontId="1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lignment vertical="center"/>
    </xf>
    <xf numFmtId="0" fontId="19"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alignment vertical="center"/>
    </xf>
    <xf numFmtId="177" fontId="18" fillId="0" borderId="1" xfId="0" applyNumberFormat="1" applyFont="1" applyBorder="1" applyAlignment="1">
      <alignment horizontal="center" vertical="center"/>
    </xf>
    <xf numFmtId="177" fontId="21" fillId="0" borderId="0" xfId="0" applyNumberFormat="1" applyFont="1" applyAlignment="1">
      <alignment horizontal="center" vertical="center"/>
    </xf>
    <xf numFmtId="0" fontId="23" fillId="0" borderId="0" xfId="0" applyFont="1" applyAlignment="1">
      <alignment horizontal="center" vertical="center"/>
    </xf>
    <xf numFmtId="176" fontId="23" fillId="0" borderId="0" xfId="0" applyNumberFormat="1" applyFont="1" applyAlignment="1">
      <alignment horizontal="center" vertical="center"/>
    </xf>
    <xf numFmtId="0" fontId="23" fillId="0" borderId="0" xfId="0" applyFont="1" applyAlignment="1">
      <alignment horizontal="center" vertical="center" wrapText="1"/>
    </xf>
    <xf numFmtId="0" fontId="24" fillId="0" borderId="0" xfId="0" applyFont="1" applyAlignment="1">
      <alignment horizontal="left"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177" fontId="27" fillId="0" borderId="1" xfId="0" applyNumberFormat="1" applyFont="1" applyBorder="1" applyAlignment="1">
      <alignment horizontal="center" vertical="center"/>
    </xf>
    <xf numFmtId="0" fontId="24" fillId="0" borderId="1" xfId="0" applyFont="1" applyBorder="1">
      <alignment vertical="center"/>
    </xf>
    <xf numFmtId="0" fontId="0" fillId="0" borderId="0" xfId="0"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177" fontId="30" fillId="0" borderId="0" xfId="0" applyNumberFormat="1" applyFont="1" applyAlignment="1">
      <alignment horizontal="center" vertical="center"/>
    </xf>
    <xf numFmtId="0" fontId="31" fillId="0" borderId="0" xfId="0" applyFont="1">
      <alignment vertical="center"/>
    </xf>
    <xf numFmtId="0" fontId="32" fillId="0" borderId="0" xfId="0" applyFont="1" applyAlignment="1">
      <alignment horizontal="left" vertical="center" wrapText="1"/>
    </xf>
    <xf numFmtId="0" fontId="33" fillId="0" borderId="0" xfId="0" applyFont="1" applyAlignment="1">
      <alignment horizontal="left" vertical="center"/>
    </xf>
    <xf numFmtId="0" fontId="34" fillId="0" borderId="1" xfId="0" applyFont="1" applyBorder="1" applyAlignment="1">
      <alignment horizontal="center" vertical="center"/>
    </xf>
    <xf numFmtId="0" fontId="33" fillId="0" borderId="1" xfId="0" applyFont="1" applyBorder="1" applyAlignment="1">
      <alignment horizontal="center" vertical="center" wrapText="1"/>
    </xf>
    <xf numFmtId="0" fontId="35" fillId="0" borderId="1" xfId="0" applyFont="1" applyBorder="1" applyAlignment="1">
      <alignment horizontal="left" vertical="center" wrapText="1"/>
    </xf>
    <xf numFmtId="0" fontId="24" fillId="0" borderId="1" xfId="0" applyFont="1" applyBorder="1" applyAlignment="1">
      <alignment horizontal="left" vertical="center" wrapText="1"/>
    </xf>
    <xf numFmtId="0" fontId="18" fillId="0" borderId="1" xfId="0" applyFont="1" applyBorder="1" applyAlignment="1">
      <alignment horizontal="left"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177" fontId="27" fillId="0" borderId="0" xfId="0" applyNumberFormat="1" applyFont="1" applyAlignment="1">
      <alignment horizontal="center" vertical="center"/>
    </xf>
    <xf numFmtId="0" fontId="24" fillId="0" borderId="0" xfId="0" applyFont="1">
      <alignment vertical="center"/>
    </xf>
    <xf numFmtId="0" fontId="34" fillId="0" borderId="0" xfId="0" applyFont="1" applyAlignment="1">
      <alignment horizontal="left" vertical="center" wrapText="1"/>
    </xf>
    <xf numFmtId="0" fontId="25" fillId="0" borderId="1" xfId="0" applyFont="1" applyBorder="1">
      <alignment vertical="center"/>
    </xf>
    <xf numFmtId="0" fontId="36" fillId="0" borderId="0" xfId="0" applyFont="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xf>
    <xf numFmtId="0" fontId="5" fillId="0" borderId="0" xfId="0" applyFont="1" applyFill="1">
      <alignment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176" fontId="11" fillId="0" borderId="0" xfId="0" applyNumberFormat="1" applyFont="1" applyFill="1" applyAlignment="1">
      <alignment horizontal="center" vertical="center"/>
    </xf>
    <xf numFmtId="0" fontId="37"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176" fontId="37" fillId="0" borderId="1" xfId="0" applyNumberFormat="1" applyFont="1" applyFill="1" applyBorder="1" applyAlignment="1">
      <alignment horizontal="center" vertical="center"/>
    </xf>
    <xf numFmtId="0" fontId="39" fillId="0" borderId="1" xfId="0" applyFont="1" applyFill="1" applyBorder="1" applyAlignment="1">
      <alignment horizontal="center" vertical="center" wrapText="1"/>
    </xf>
    <xf numFmtId="0" fontId="38" fillId="0" borderId="1" xfId="0" applyFont="1" applyFill="1" applyBorder="1" applyAlignment="1">
      <alignment horizontal="center" vertical="center"/>
    </xf>
    <xf numFmtId="0" fontId="40" fillId="0" borderId="1" xfId="0" applyFont="1" applyFill="1" applyBorder="1" applyAlignment="1">
      <alignment horizontal="center" vertical="center"/>
    </xf>
    <xf numFmtId="176" fontId="38" fillId="0" borderId="1" xfId="0" applyNumberFormat="1" applyFont="1" applyFill="1" applyBorder="1" applyAlignment="1">
      <alignment horizontal="center" vertical="center"/>
    </xf>
    <xf numFmtId="0" fontId="39" fillId="0" borderId="1" xfId="0" applyFont="1" applyFill="1" applyBorder="1" applyAlignment="1">
      <alignment horizontal="center" vertical="center"/>
    </xf>
    <xf numFmtId="0" fontId="41" fillId="0" borderId="1" xfId="0" applyFont="1" applyFill="1" applyBorder="1" applyAlignment="1">
      <alignment horizontal="center" vertical="center"/>
    </xf>
    <xf numFmtId="0" fontId="42" fillId="0" borderId="1" xfId="0" applyFont="1" applyFill="1" applyBorder="1" applyAlignment="1">
      <alignment horizontal="center" vertical="center" wrapText="1"/>
    </xf>
    <xf numFmtId="0" fontId="42" fillId="0" borderId="1" xfId="0" applyFont="1" applyFill="1" applyBorder="1" applyAlignment="1">
      <alignment horizontal="center" vertical="center"/>
    </xf>
    <xf numFmtId="176" fontId="41" fillId="0" borderId="1" xfId="0" applyNumberFormat="1" applyFont="1" applyFill="1" applyBorder="1" applyAlignment="1">
      <alignment horizontal="center" vertical="center"/>
    </xf>
    <xf numFmtId="0" fontId="22" fillId="0" borderId="0" xfId="0" applyFont="1" applyFill="1" applyAlignment="1">
      <alignment horizontal="center" vertical="center"/>
    </xf>
    <xf numFmtId="0" fontId="43" fillId="0" borderId="0" xfId="0" applyFont="1" applyFill="1" applyAlignment="1">
      <alignment horizontal="center" vertical="center" wrapText="1"/>
    </xf>
    <xf numFmtId="0" fontId="9" fillId="0" borderId="0" xfId="0" applyFont="1" applyFill="1" applyAlignment="1">
      <alignment horizontal="left" vertical="center"/>
    </xf>
    <xf numFmtId="0" fontId="5" fillId="0" borderId="0" xfId="0" applyFont="1" applyFill="1" applyAlignment="1">
      <alignment vertical="center" wrapText="1"/>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0" fontId="41" fillId="0" borderId="1" xfId="0" applyFont="1" applyFill="1" applyBorder="1" applyAlignment="1">
      <alignment horizontal="center" vertical="center" wrapText="1"/>
    </xf>
    <xf numFmtId="176" fontId="41" fillId="0" borderId="1" xfId="0" applyNumberFormat="1" applyFont="1" applyFill="1" applyBorder="1" applyAlignment="1">
      <alignment horizontal="center" vertical="center" wrapText="1"/>
    </xf>
    <xf numFmtId="178" fontId="41"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49" fontId="41" fillId="0" borderId="1" xfId="0" applyNumberFormat="1" applyFont="1" applyFill="1" applyBorder="1" applyAlignment="1">
      <alignment horizontal="center" vertical="center" wrapText="1"/>
    </xf>
    <xf numFmtId="0" fontId="9" fillId="0" borderId="0" xfId="0" applyFont="1" applyFill="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7"/>
  <sheetViews>
    <sheetView view="pageBreakPreview" zoomScaleNormal="100" workbookViewId="0">
      <pane ySplit="3" topLeftCell="A4" activePane="bottomLeft" state="frozen"/>
      <selection/>
      <selection pane="bottomLeft" activeCell="J2" sqref="J2:J3"/>
    </sheetView>
  </sheetViews>
  <sheetFormatPr defaultColWidth="9" defaultRowHeight="14.4"/>
  <cols>
    <col min="1" max="1" width="9.11111111111111" style="119" customWidth="1"/>
    <col min="2" max="2" width="10.8796296296296" style="119" customWidth="1"/>
    <col min="3" max="3" width="9.77777777777778" style="119" customWidth="1"/>
    <col min="4" max="5" width="8.11111111111111" style="119" customWidth="1"/>
    <col min="6" max="6" width="10.2222222222222" style="119" customWidth="1"/>
    <col min="7" max="7" width="7.25925925925926" style="119" customWidth="1"/>
    <col min="8" max="8" width="7.62962962962963" style="121" customWidth="1"/>
    <col min="9" max="9" width="12.7777777777778" style="119" customWidth="1"/>
    <col min="10" max="10" width="41.1296296296296" style="120" customWidth="1"/>
    <col min="11" max="16384" width="9" style="122"/>
  </cols>
  <sheetData>
    <row r="1" ht="44.1" customHeight="1" spans="1:10">
      <c r="A1" s="123" t="s">
        <v>0</v>
      </c>
      <c r="B1" s="123"/>
      <c r="C1" s="123"/>
      <c r="D1" s="123"/>
      <c r="E1" s="123"/>
      <c r="F1" s="123"/>
      <c r="G1" s="123"/>
      <c r="H1" s="125"/>
      <c r="I1" s="123"/>
      <c r="J1" s="124"/>
    </row>
    <row r="2" ht="17.4" spans="1:10">
      <c r="A2" s="147" t="s">
        <v>1</v>
      </c>
      <c r="B2" s="147" t="s">
        <v>2</v>
      </c>
      <c r="C2" s="147" t="s">
        <v>3</v>
      </c>
      <c r="D2" s="147"/>
      <c r="E2" s="147"/>
      <c r="F2" s="147"/>
      <c r="G2" s="153" t="s">
        <v>4</v>
      </c>
      <c r="H2" s="148" t="s">
        <v>5</v>
      </c>
      <c r="I2" s="154" t="s">
        <v>6</v>
      </c>
      <c r="J2" s="147" t="s">
        <v>7</v>
      </c>
    </row>
    <row r="3" ht="17.4" spans="1:10">
      <c r="A3" s="147"/>
      <c r="B3" s="147"/>
      <c r="C3" s="147" t="s">
        <v>8</v>
      </c>
      <c r="D3" s="147" t="s">
        <v>9</v>
      </c>
      <c r="E3" s="147" t="s">
        <v>10</v>
      </c>
      <c r="F3" s="147" t="s">
        <v>11</v>
      </c>
      <c r="G3" s="153"/>
      <c r="H3" s="148"/>
      <c r="I3" s="154"/>
      <c r="J3" s="147"/>
    </row>
    <row r="4" ht="16.8" spans="1:10">
      <c r="A4" s="150">
        <v>1</v>
      </c>
      <c r="B4" s="136" t="s">
        <v>12</v>
      </c>
      <c r="C4" s="150">
        <v>250</v>
      </c>
      <c r="D4" s="150"/>
      <c r="E4" s="150">
        <v>8</v>
      </c>
      <c r="F4" s="150">
        <v>220</v>
      </c>
      <c r="G4" s="136" t="s">
        <v>13</v>
      </c>
      <c r="H4" s="151">
        <f>589+71</f>
        <v>660</v>
      </c>
      <c r="I4" s="152"/>
      <c r="J4" s="136" t="s">
        <v>14</v>
      </c>
    </row>
    <row r="5" ht="16.8" spans="1:10">
      <c r="A5" s="150">
        <v>2</v>
      </c>
      <c r="B5" s="136" t="s">
        <v>15</v>
      </c>
      <c r="C5" s="150" t="s">
        <v>16</v>
      </c>
      <c r="D5" s="150">
        <v>12</v>
      </c>
      <c r="E5" s="150"/>
      <c r="F5" s="150">
        <v>350</v>
      </c>
      <c r="G5" s="136" t="s">
        <v>13</v>
      </c>
      <c r="H5" s="151">
        <f>905</f>
        <v>905</v>
      </c>
      <c r="I5" s="135"/>
      <c r="J5" s="136" t="s">
        <v>17</v>
      </c>
    </row>
    <row r="6" ht="16.8" spans="1:10">
      <c r="A6" s="150">
        <v>3</v>
      </c>
      <c r="B6" s="136" t="s">
        <v>15</v>
      </c>
      <c r="C6" s="150">
        <v>550</v>
      </c>
      <c r="D6" s="150">
        <v>13</v>
      </c>
      <c r="E6" s="150"/>
      <c r="F6" s="150">
        <v>350</v>
      </c>
      <c r="G6" s="136" t="s">
        <v>13</v>
      </c>
      <c r="H6" s="151">
        <f>222</f>
        <v>222</v>
      </c>
      <c r="I6" s="135"/>
      <c r="J6" s="136" t="s">
        <v>17</v>
      </c>
    </row>
    <row r="7" ht="16.8" spans="1:10">
      <c r="A7" s="150">
        <v>4</v>
      </c>
      <c r="B7" s="136" t="s">
        <v>18</v>
      </c>
      <c r="C7" s="150">
        <v>300</v>
      </c>
      <c r="D7" s="150"/>
      <c r="E7" s="150">
        <v>8</v>
      </c>
      <c r="F7" s="150">
        <v>250</v>
      </c>
      <c r="G7" s="136" t="s">
        <v>13</v>
      </c>
      <c r="H7" s="151">
        <f>17</f>
        <v>17</v>
      </c>
      <c r="I7" s="135"/>
      <c r="J7" s="136" t="s">
        <v>19</v>
      </c>
    </row>
    <row r="8" ht="16.8" spans="1:10">
      <c r="A8" s="150">
        <v>5</v>
      </c>
      <c r="B8" s="136" t="s">
        <v>20</v>
      </c>
      <c r="C8" s="150">
        <v>400</v>
      </c>
      <c r="D8" s="150"/>
      <c r="E8" s="150">
        <v>14</v>
      </c>
      <c r="F8" s="150">
        <v>400</v>
      </c>
      <c r="G8" s="136" t="s">
        <v>13</v>
      </c>
      <c r="H8" s="151">
        <v>6</v>
      </c>
      <c r="I8" s="135"/>
      <c r="J8" s="136" t="s">
        <v>21</v>
      </c>
    </row>
    <row r="9" ht="16.8" spans="1:10">
      <c r="A9" s="150">
        <v>6</v>
      </c>
      <c r="B9" s="136" t="s">
        <v>22</v>
      </c>
      <c r="C9" s="150">
        <v>300</v>
      </c>
      <c r="D9" s="150"/>
      <c r="E9" s="150">
        <v>8</v>
      </c>
      <c r="F9" s="150">
        <v>250</v>
      </c>
      <c r="G9" s="136" t="s">
        <v>13</v>
      </c>
      <c r="H9" s="151">
        <f>1+5</f>
        <v>6</v>
      </c>
      <c r="I9" s="135"/>
      <c r="J9" s="136" t="s">
        <v>21</v>
      </c>
    </row>
    <row r="10" ht="16.8" spans="1:10">
      <c r="A10" s="150">
        <v>7</v>
      </c>
      <c r="B10" s="136" t="s">
        <v>23</v>
      </c>
      <c r="C10" s="150" t="s">
        <v>24</v>
      </c>
      <c r="D10" s="150"/>
      <c r="E10" s="150"/>
      <c r="F10" s="150" t="s">
        <v>25</v>
      </c>
      <c r="G10" s="136" t="s">
        <v>13</v>
      </c>
      <c r="H10" s="151">
        <f>8</f>
        <v>8</v>
      </c>
      <c r="I10" s="135"/>
      <c r="J10" s="136" t="s">
        <v>21</v>
      </c>
    </row>
    <row r="11" ht="16.8" spans="1:10">
      <c r="A11" s="150">
        <v>8</v>
      </c>
      <c r="B11" s="136" t="s">
        <v>26</v>
      </c>
      <c r="C11" s="150" t="s">
        <v>27</v>
      </c>
      <c r="D11" s="150"/>
      <c r="E11" s="150"/>
      <c r="F11" s="150" t="s">
        <v>27</v>
      </c>
      <c r="G11" s="136" t="s">
        <v>13</v>
      </c>
      <c r="H11" s="151">
        <f>7</f>
        <v>7</v>
      </c>
      <c r="I11" s="135"/>
      <c r="J11" s="136" t="s">
        <v>21</v>
      </c>
    </row>
    <row r="12" ht="16.8" spans="1:10">
      <c r="A12" s="150">
        <v>9</v>
      </c>
      <c r="B12" s="136" t="s">
        <v>28</v>
      </c>
      <c r="C12" s="150">
        <v>280</v>
      </c>
      <c r="D12" s="150"/>
      <c r="E12" s="150">
        <v>8</v>
      </c>
      <c r="F12" s="150">
        <v>250</v>
      </c>
      <c r="G12" s="136" t="s">
        <v>13</v>
      </c>
      <c r="H12" s="151">
        <f>3</f>
        <v>3</v>
      </c>
      <c r="I12" s="135"/>
      <c r="J12" s="136" t="s">
        <v>29</v>
      </c>
    </row>
    <row r="13" ht="16.8" spans="1:10">
      <c r="A13" s="150">
        <v>10</v>
      </c>
      <c r="B13" s="136" t="s">
        <v>28</v>
      </c>
      <c r="C13" s="150" t="s">
        <v>30</v>
      </c>
      <c r="D13" s="150"/>
      <c r="E13" s="150">
        <v>12</v>
      </c>
      <c r="F13" s="150" t="s">
        <v>25</v>
      </c>
      <c r="G13" s="136" t="s">
        <v>13</v>
      </c>
      <c r="H13" s="151">
        <v>10</v>
      </c>
      <c r="I13" s="135"/>
      <c r="J13" s="136" t="s">
        <v>29</v>
      </c>
    </row>
    <row r="14" ht="16.8" spans="1:10">
      <c r="A14" s="150">
        <v>11</v>
      </c>
      <c r="B14" s="136" t="s">
        <v>31</v>
      </c>
      <c r="C14" s="150">
        <v>350</v>
      </c>
      <c r="D14" s="150"/>
      <c r="E14" s="150">
        <v>10</v>
      </c>
      <c r="F14" s="150">
        <v>300</v>
      </c>
      <c r="G14" s="136" t="s">
        <v>13</v>
      </c>
      <c r="H14" s="151">
        <v>10</v>
      </c>
      <c r="I14" s="135"/>
      <c r="J14" s="136" t="s">
        <v>29</v>
      </c>
    </row>
    <row r="15" ht="16.8" spans="1:10">
      <c r="A15" s="150">
        <v>12</v>
      </c>
      <c r="B15" s="136" t="s">
        <v>32</v>
      </c>
      <c r="C15" s="150">
        <v>550</v>
      </c>
      <c r="D15" s="150">
        <v>14</v>
      </c>
      <c r="E15" s="150"/>
      <c r="F15" s="150">
        <v>350</v>
      </c>
      <c r="G15" s="136" t="s">
        <v>13</v>
      </c>
      <c r="H15" s="151">
        <f>2+634+49+23+67</f>
        <v>775</v>
      </c>
      <c r="I15" s="135"/>
      <c r="J15" s="136" t="s">
        <v>29</v>
      </c>
    </row>
    <row r="16" ht="16.8" spans="1:10">
      <c r="A16" s="150">
        <v>13</v>
      </c>
      <c r="B16" s="136" t="s">
        <v>32</v>
      </c>
      <c r="C16" s="150">
        <v>550</v>
      </c>
      <c r="D16" s="150">
        <v>15</v>
      </c>
      <c r="E16" s="150"/>
      <c r="F16" s="150">
        <v>350</v>
      </c>
      <c r="G16" s="136" t="s">
        <v>13</v>
      </c>
      <c r="H16" s="151">
        <f>176+76</f>
        <v>252</v>
      </c>
      <c r="I16" s="135"/>
      <c r="J16" s="136" t="s">
        <v>33</v>
      </c>
    </row>
    <row r="17" ht="16.8" spans="1:10">
      <c r="A17" s="150">
        <v>14</v>
      </c>
      <c r="B17" s="136" t="s">
        <v>34</v>
      </c>
      <c r="C17" s="150">
        <v>550</v>
      </c>
      <c r="D17" s="150">
        <v>14</v>
      </c>
      <c r="E17" s="150"/>
      <c r="F17" s="150">
        <v>350</v>
      </c>
      <c r="G17" s="136" t="s">
        <v>13</v>
      </c>
      <c r="H17" s="151">
        <f>393+84+70</f>
        <v>547</v>
      </c>
      <c r="I17" s="135"/>
      <c r="J17" s="136" t="s">
        <v>33</v>
      </c>
    </row>
    <row r="18" ht="16.8" spans="1:10">
      <c r="A18" s="150">
        <v>15</v>
      </c>
      <c r="B18" s="136" t="s">
        <v>35</v>
      </c>
      <c r="C18" s="150">
        <v>700</v>
      </c>
      <c r="D18" s="150">
        <v>20</v>
      </c>
      <c r="E18" s="150"/>
      <c r="F18" s="150">
        <v>450</v>
      </c>
      <c r="G18" s="136" t="s">
        <v>13</v>
      </c>
      <c r="H18" s="151">
        <f>3+37</f>
        <v>40</v>
      </c>
      <c r="I18" s="135"/>
      <c r="J18" s="136" t="s">
        <v>33</v>
      </c>
    </row>
    <row r="19" ht="33.6" spans="1:10">
      <c r="A19" s="150">
        <v>16</v>
      </c>
      <c r="B19" s="136" t="s">
        <v>36</v>
      </c>
      <c r="C19" s="150">
        <v>600</v>
      </c>
      <c r="D19" s="150"/>
      <c r="E19" s="150"/>
      <c r="F19" s="150">
        <v>450</v>
      </c>
      <c r="G19" s="136" t="s">
        <v>13</v>
      </c>
      <c r="H19" s="151">
        <f>35</f>
        <v>35</v>
      </c>
      <c r="I19" s="135"/>
      <c r="J19" s="150" t="s">
        <v>37</v>
      </c>
    </row>
    <row r="20" ht="16.8" spans="1:10">
      <c r="A20" s="150">
        <v>17</v>
      </c>
      <c r="B20" s="136" t="s">
        <v>38</v>
      </c>
      <c r="C20" s="150">
        <v>550</v>
      </c>
      <c r="D20" s="150">
        <v>14</v>
      </c>
      <c r="E20" s="150"/>
      <c r="F20" s="150">
        <v>350</v>
      </c>
      <c r="G20" s="136" t="s">
        <v>13</v>
      </c>
      <c r="H20" s="151">
        <f>7+25</f>
        <v>32</v>
      </c>
      <c r="I20" s="135"/>
      <c r="J20" s="136" t="s">
        <v>33</v>
      </c>
    </row>
    <row r="21" ht="16.8" spans="1:10">
      <c r="A21" s="150">
        <v>18</v>
      </c>
      <c r="B21" s="136" t="s">
        <v>39</v>
      </c>
      <c r="C21" s="150">
        <v>550</v>
      </c>
      <c r="D21" s="150">
        <v>14</v>
      </c>
      <c r="E21" s="150"/>
      <c r="F21" s="150">
        <v>350</v>
      </c>
      <c r="G21" s="136" t="s">
        <v>13</v>
      </c>
      <c r="H21" s="151">
        <f>348+150</f>
        <v>498</v>
      </c>
      <c r="I21" s="135"/>
      <c r="J21" s="136" t="s">
        <v>33</v>
      </c>
    </row>
    <row r="22" ht="16.8" spans="1:10">
      <c r="A22" s="150">
        <v>19</v>
      </c>
      <c r="B22" s="136" t="s">
        <v>40</v>
      </c>
      <c r="C22" s="150" t="s">
        <v>41</v>
      </c>
      <c r="D22" s="150">
        <v>19</v>
      </c>
      <c r="E22" s="150"/>
      <c r="F22" s="150" t="s">
        <v>42</v>
      </c>
      <c r="G22" s="136" t="s">
        <v>13</v>
      </c>
      <c r="H22" s="151">
        <f>3</f>
        <v>3</v>
      </c>
      <c r="I22" s="135"/>
      <c r="J22" s="136" t="s">
        <v>33</v>
      </c>
    </row>
    <row r="23" ht="16.8" spans="1:10">
      <c r="A23" s="150">
        <v>20</v>
      </c>
      <c r="B23" s="136" t="s">
        <v>43</v>
      </c>
      <c r="C23" s="150" t="s">
        <v>42</v>
      </c>
      <c r="D23" s="150">
        <v>14</v>
      </c>
      <c r="E23" s="150"/>
      <c r="F23" s="150" t="s">
        <v>44</v>
      </c>
      <c r="G23" s="136" t="s">
        <v>13</v>
      </c>
      <c r="H23" s="151">
        <f>33</f>
        <v>33</v>
      </c>
      <c r="I23" s="135"/>
      <c r="J23" s="136" t="s">
        <v>33</v>
      </c>
    </row>
    <row r="24" ht="16.8" spans="1:10">
      <c r="A24" s="150">
        <v>21</v>
      </c>
      <c r="B24" s="136" t="s">
        <v>43</v>
      </c>
      <c r="C24" s="150">
        <v>400</v>
      </c>
      <c r="D24" s="150">
        <v>12</v>
      </c>
      <c r="E24" s="150"/>
      <c r="F24" s="150">
        <v>280</v>
      </c>
      <c r="G24" s="136" t="s">
        <v>13</v>
      </c>
      <c r="H24" s="151">
        <f>2</f>
        <v>2</v>
      </c>
      <c r="I24" s="135"/>
      <c r="J24" s="136" t="s">
        <v>33</v>
      </c>
    </row>
    <row r="25" ht="16.8" spans="1:10">
      <c r="A25" s="150">
        <v>22</v>
      </c>
      <c r="B25" s="136" t="s">
        <v>45</v>
      </c>
      <c r="C25" s="150">
        <v>500</v>
      </c>
      <c r="D25" s="150">
        <v>12</v>
      </c>
      <c r="E25" s="150"/>
      <c r="F25" s="150">
        <v>350</v>
      </c>
      <c r="G25" s="136" t="s">
        <v>13</v>
      </c>
      <c r="H25" s="151">
        <f>13+78+89+38</f>
        <v>218</v>
      </c>
      <c r="I25" s="135"/>
      <c r="J25" s="136" t="s">
        <v>46</v>
      </c>
    </row>
    <row r="26" ht="16.8" spans="1:10">
      <c r="A26" s="150">
        <v>23</v>
      </c>
      <c r="B26" s="136" t="s">
        <v>45</v>
      </c>
      <c r="C26" s="150">
        <v>500</v>
      </c>
      <c r="D26" s="150">
        <v>13</v>
      </c>
      <c r="E26" s="150"/>
      <c r="F26" s="150">
        <v>350</v>
      </c>
      <c r="G26" s="136" t="s">
        <v>13</v>
      </c>
      <c r="H26" s="151">
        <f>168</f>
        <v>168</v>
      </c>
      <c r="I26" s="135"/>
      <c r="J26" s="136" t="s">
        <v>46</v>
      </c>
    </row>
    <row r="27" ht="16.8" spans="1:10">
      <c r="A27" s="150">
        <v>24</v>
      </c>
      <c r="B27" s="136" t="s">
        <v>45</v>
      </c>
      <c r="C27" s="150">
        <v>550</v>
      </c>
      <c r="D27" s="150">
        <v>15</v>
      </c>
      <c r="E27" s="150"/>
      <c r="F27" s="150">
        <v>700</v>
      </c>
      <c r="G27" s="136" t="s">
        <v>13</v>
      </c>
      <c r="H27" s="151">
        <f>14</f>
        <v>14</v>
      </c>
      <c r="I27" s="135"/>
      <c r="J27" s="136" t="s">
        <v>33</v>
      </c>
    </row>
    <row r="28" ht="16.8" spans="1:10">
      <c r="A28" s="150">
        <v>25</v>
      </c>
      <c r="B28" s="136" t="s">
        <v>47</v>
      </c>
      <c r="C28" s="150">
        <v>600</v>
      </c>
      <c r="D28" s="150">
        <v>14</v>
      </c>
      <c r="E28" s="150"/>
      <c r="F28" s="150">
        <v>350</v>
      </c>
      <c r="G28" s="136" t="s">
        <v>13</v>
      </c>
      <c r="H28" s="151">
        <f>97</f>
        <v>97</v>
      </c>
      <c r="I28" s="135"/>
      <c r="J28" s="136" t="s">
        <v>33</v>
      </c>
    </row>
    <row r="29" ht="16.8" spans="1:10">
      <c r="A29" s="150">
        <v>26</v>
      </c>
      <c r="B29" s="136" t="s">
        <v>47</v>
      </c>
      <c r="C29" s="150">
        <v>500</v>
      </c>
      <c r="D29" s="150">
        <v>15</v>
      </c>
      <c r="E29" s="150"/>
      <c r="F29" s="150">
        <v>380</v>
      </c>
      <c r="G29" s="136" t="s">
        <v>13</v>
      </c>
      <c r="H29" s="151">
        <f>117</f>
        <v>117</v>
      </c>
      <c r="I29" s="135"/>
      <c r="J29" s="136" t="s">
        <v>33</v>
      </c>
    </row>
    <row r="30" ht="16.8" spans="1:10">
      <c r="A30" s="150">
        <v>27</v>
      </c>
      <c r="B30" s="136" t="s">
        <v>48</v>
      </c>
      <c r="C30" s="150">
        <v>750</v>
      </c>
      <c r="D30" s="150">
        <v>22</v>
      </c>
      <c r="E30" s="150"/>
      <c r="F30" s="150">
        <v>500</v>
      </c>
      <c r="G30" s="136" t="s">
        <v>13</v>
      </c>
      <c r="H30" s="151">
        <f>5</f>
        <v>5</v>
      </c>
      <c r="I30" s="135"/>
      <c r="J30" s="136" t="s">
        <v>49</v>
      </c>
    </row>
    <row r="31" ht="16.8" spans="1:10">
      <c r="A31" s="150">
        <v>28</v>
      </c>
      <c r="B31" s="136" t="s">
        <v>50</v>
      </c>
      <c r="C31" s="150" t="s">
        <v>51</v>
      </c>
      <c r="D31" s="150">
        <v>20</v>
      </c>
      <c r="E31" s="150"/>
      <c r="F31" s="150" t="s">
        <v>52</v>
      </c>
      <c r="G31" s="136" t="s">
        <v>13</v>
      </c>
      <c r="H31" s="151">
        <f>210</f>
        <v>210</v>
      </c>
      <c r="I31" s="135"/>
      <c r="J31" s="136" t="s">
        <v>49</v>
      </c>
    </row>
    <row r="32" ht="16.8" spans="1:10">
      <c r="A32" s="150">
        <v>29</v>
      </c>
      <c r="B32" s="136" t="s">
        <v>53</v>
      </c>
      <c r="C32" s="150">
        <v>700</v>
      </c>
      <c r="D32" s="150">
        <v>20</v>
      </c>
      <c r="E32" s="150"/>
      <c r="F32" s="150">
        <v>400</v>
      </c>
      <c r="G32" s="136" t="s">
        <v>13</v>
      </c>
      <c r="H32" s="151">
        <v>11</v>
      </c>
      <c r="I32" s="135"/>
      <c r="J32" s="136" t="s">
        <v>49</v>
      </c>
    </row>
    <row r="33" ht="16.8" spans="1:10">
      <c r="A33" s="150">
        <v>30</v>
      </c>
      <c r="B33" s="136" t="s">
        <v>54</v>
      </c>
      <c r="C33" s="150" t="s">
        <v>51</v>
      </c>
      <c r="D33" s="150">
        <v>30</v>
      </c>
      <c r="E33" s="150"/>
      <c r="F33" s="150" t="s">
        <v>42</v>
      </c>
      <c r="G33" s="136" t="s">
        <v>13</v>
      </c>
      <c r="H33" s="151">
        <f>6</f>
        <v>6</v>
      </c>
      <c r="I33" s="135"/>
      <c r="J33" s="136" t="s">
        <v>49</v>
      </c>
    </row>
    <row r="34" ht="33.6" spans="1:10">
      <c r="A34" s="150">
        <v>31</v>
      </c>
      <c r="B34" s="136" t="s">
        <v>55</v>
      </c>
      <c r="C34" s="150" t="s">
        <v>56</v>
      </c>
      <c r="D34" s="150"/>
      <c r="E34" s="150"/>
      <c r="F34" s="150" t="s">
        <v>57</v>
      </c>
      <c r="G34" s="136" t="s">
        <v>13</v>
      </c>
      <c r="H34" s="151">
        <f>24</f>
        <v>24</v>
      </c>
      <c r="I34" s="135"/>
      <c r="J34" s="136" t="s">
        <v>58</v>
      </c>
    </row>
    <row r="35" ht="16.8" spans="1:10">
      <c r="A35" s="150">
        <v>32</v>
      </c>
      <c r="B35" s="136" t="s">
        <v>59</v>
      </c>
      <c r="C35" s="150">
        <v>550</v>
      </c>
      <c r="D35" s="150">
        <v>14</v>
      </c>
      <c r="E35" s="150"/>
      <c r="F35" s="150">
        <v>350</v>
      </c>
      <c r="G35" s="136" t="s">
        <v>13</v>
      </c>
      <c r="H35" s="151">
        <f>26+28</f>
        <v>54</v>
      </c>
      <c r="I35" s="135"/>
      <c r="J35" s="136" t="s">
        <v>60</v>
      </c>
    </row>
    <row r="36" ht="16.8" spans="1:10">
      <c r="A36" s="150">
        <v>33</v>
      </c>
      <c r="B36" s="136" t="s">
        <v>61</v>
      </c>
      <c r="C36" s="150" t="s">
        <v>62</v>
      </c>
      <c r="D36" s="150">
        <v>22</v>
      </c>
      <c r="E36" s="150"/>
      <c r="F36" s="150" t="s">
        <v>63</v>
      </c>
      <c r="G36" s="136" t="s">
        <v>13</v>
      </c>
      <c r="H36" s="151">
        <f>21</f>
        <v>21</v>
      </c>
      <c r="I36" s="135"/>
      <c r="J36" s="136" t="s">
        <v>64</v>
      </c>
    </row>
    <row r="37" ht="16.8" spans="1:10">
      <c r="A37" s="150">
        <v>34</v>
      </c>
      <c r="B37" s="136" t="s">
        <v>65</v>
      </c>
      <c r="C37" s="150" t="s">
        <v>27</v>
      </c>
      <c r="D37" s="150"/>
      <c r="E37" s="150">
        <v>6</v>
      </c>
      <c r="F37" s="150" t="s">
        <v>66</v>
      </c>
      <c r="G37" s="136" t="s">
        <v>13</v>
      </c>
      <c r="H37" s="151">
        <f>16+19</f>
        <v>35</v>
      </c>
      <c r="I37" s="135"/>
      <c r="J37" s="136" t="s">
        <v>29</v>
      </c>
    </row>
    <row r="38" ht="33.6" spans="1:10">
      <c r="A38" s="150">
        <v>35</v>
      </c>
      <c r="B38" s="136" t="s">
        <v>67</v>
      </c>
      <c r="C38" s="150" t="s">
        <v>68</v>
      </c>
      <c r="D38" s="150"/>
      <c r="E38" s="150">
        <v>8</v>
      </c>
      <c r="F38" s="150" t="s">
        <v>69</v>
      </c>
      <c r="G38" s="136" t="s">
        <v>13</v>
      </c>
      <c r="H38" s="151">
        <f>55+5+6</f>
        <v>66</v>
      </c>
      <c r="I38" s="135"/>
      <c r="J38" s="136" t="s">
        <v>70</v>
      </c>
    </row>
    <row r="39" ht="16.8" spans="1:10">
      <c r="A39" s="150">
        <v>36</v>
      </c>
      <c r="B39" s="136" t="s">
        <v>71</v>
      </c>
      <c r="C39" s="150" t="s">
        <v>25</v>
      </c>
      <c r="D39" s="150"/>
      <c r="E39" s="150">
        <v>7</v>
      </c>
      <c r="F39" s="150" t="s">
        <v>72</v>
      </c>
      <c r="G39" s="136" t="s">
        <v>13</v>
      </c>
      <c r="H39" s="151">
        <f>7</f>
        <v>7</v>
      </c>
      <c r="I39" s="135"/>
      <c r="J39" s="136" t="s">
        <v>29</v>
      </c>
    </row>
    <row r="40" ht="16.8" spans="1:10">
      <c r="A40" s="150">
        <v>37</v>
      </c>
      <c r="B40" s="136" t="s">
        <v>73</v>
      </c>
      <c r="C40" s="150">
        <v>250</v>
      </c>
      <c r="D40" s="150"/>
      <c r="E40" s="150">
        <v>8</v>
      </c>
      <c r="F40" s="150" t="s">
        <v>69</v>
      </c>
      <c r="G40" s="136" t="s">
        <v>13</v>
      </c>
      <c r="H40" s="151">
        <f>85</f>
        <v>85</v>
      </c>
      <c r="I40" s="135"/>
      <c r="J40" s="136" t="s">
        <v>21</v>
      </c>
    </row>
    <row r="41" ht="16.8" spans="1:10">
      <c r="A41" s="150">
        <v>38</v>
      </c>
      <c r="B41" s="136" t="s">
        <v>74</v>
      </c>
      <c r="C41" s="150" t="s">
        <v>24</v>
      </c>
      <c r="D41" s="150"/>
      <c r="E41" s="150">
        <v>7</v>
      </c>
      <c r="F41" s="150" t="s">
        <v>75</v>
      </c>
      <c r="G41" s="136" t="s">
        <v>13</v>
      </c>
      <c r="H41" s="151">
        <f>140</f>
        <v>140</v>
      </c>
      <c r="I41" s="135"/>
      <c r="J41" s="136" t="s">
        <v>29</v>
      </c>
    </row>
    <row r="42" ht="16.8" spans="1:10">
      <c r="A42" s="150">
        <v>39</v>
      </c>
      <c r="B42" s="136" t="s">
        <v>76</v>
      </c>
      <c r="C42" s="150">
        <v>290</v>
      </c>
      <c r="D42" s="150"/>
      <c r="E42" s="150"/>
      <c r="F42" s="150" t="s">
        <v>77</v>
      </c>
      <c r="G42" s="136" t="s">
        <v>13</v>
      </c>
      <c r="H42" s="151">
        <f>237</f>
        <v>237</v>
      </c>
      <c r="I42" s="135"/>
      <c r="J42" s="136" t="s">
        <v>21</v>
      </c>
    </row>
    <row r="43" ht="16.8" spans="1:10">
      <c r="A43" s="150">
        <v>40</v>
      </c>
      <c r="B43" s="136" t="s">
        <v>78</v>
      </c>
      <c r="C43" s="150">
        <v>250</v>
      </c>
      <c r="D43" s="150"/>
      <c r="E43" s="150">
        <v>8</v>
      </c>
      <c r="F43" s="150">
        <v>200</v>
      </c>
      <c r="G43" s="136" t="s">
        <v>13</v>
      </c>
      <c r="H43" s="151">
        <f>52</f>
        <v>52</v>
      </c>
      <c r="I43" s="135"/>
      <c r="J43" s="136" t="s">
        <v>79</v>
      </c>
    </row>
    <row r="44" ht="33.6" spans="1:10">
      <c r="A44" s="150">
        <v>41</v>
      </c>
      <c r="B44" s="136" t="s">
        <v>80</v>
      </c>
      <c r="C44" s="150">
        <v>550</v>
      </c>
      <c r="D44" s="150">
        <v>12</v>
      </c>
      <c r="E44" s="150"/>
      <c r="F44" s="150" t="s">
        <v>25</v>
      </c>
      <c r="G44" s="136" t="s">
        <v>13</v>
      </c>
      <c r="H44" s="151">
        <f>4</f>
        <v>4</v>
      </c>
      <c r="I44" s="135"/>
      <c r="J44" s="136" t="s">
        <v>60</v>
      </c>
    </row>
    <row r="45" ht="16.8" spans="1:10">
      <c r="A45" s="150">
        <v>42</v>
      </c>
      <c r="B45" s="136" t="s">
        <v>81</v>
      </c>
      <c r="C45" s="150">
        <v>500</v>
      </c>
      <c r="D45" s="150">
        <v>13</v>
      </c>
      <c r="E45" s="150"/>
      <c r="F45" s="150">
        <v>300</v>
      </c>
      <c r="G45" s="136" t="s">
        <v>13</v>
      </c>
      <c r="H45" s="151">
        <f>162</f>
        <v>162</v>
      </c>
      <c r="I45" s="135"/>
      <c r="J45" s="136" t="s">
        <v>60</v>
      </c>
    </row>
    <row r="46" ht="16.8" spans="1:10">
      <c r="A46" s="150">
        <v>43</v>
      </c>
      <c r="B46" s="136" t="s">
        <v>82</v>
      </c>
      <c r="C46" s="150">
        <v>550</v>
      </c>
      <c r="D46" s="150">
        <v>14</v>
      </c>
      <c r="E46" s="150"/>
      <c r="F46" s="150">
        <v>350</v>
      </c>
      <c r="G46" s="136" t="s">
        <v>13</v>
      </c>
      <c r="H46" s="151">
        <v>15</v>
      </c>
      <c r="I46" s="135"/>
      <c r="J46" s="136" t="s">
        <v>60</v>
      </c>
    </row>
    <row r="47" ht="16.8" spans="1:10">
      <c r="A47" s="150">
        <v>44</v>
      </c>
      <c r="B47" s="136" t="s">
        <v>83</v>
      </c>
      <c r="C47" s="150" t="s">
        <v>84</v>
      </c>
      <c r="D47" s="150">
        <v>14</v>
      </c>
      <c r="E47" s="150"/>
      <c r="F47" s="150" t="s">
        <v>30</v>
      </c>
      <c r="G47" s="136" t="s">
        <v>13</v>
      </c>
      <c r="H47" s="151">
        <v>10</v>
      </c>
      <c r="I47" s="135"/>
      <c r="J47" s="136" t="s">
        <v>60</v>
      </c>
    </row>
    <row r="48" ht="16.8" spans="1:10">
      <c r="A48" s="150">
        <v>45</v>
      </c>
      <c r="B48" s="136" t="s">
        <v>85</v>
      </c>
      <c r="C48" s="150">
        <v>450</v>
      </c>
      <c r="D48" s="150">
        <v>14</v>
      </c>
      <c r="E48" s="150"/>
      <c r="F48" s="150">
        <v>300</v>
      </c>
      <c r="G48" s="136" t="s">
        <v>13</v>
      </c>
      <c r="H48" s="151">
        <f>6</f>
        <v>6</v>
      </c>
      <c r="I48" s="135"/>
      <c r="J48" s="136" t="s">
        <v>60</v>
      </c>
    </row>
    <row r="49" ht="16.8" spans="1:10">
      <c r="A49" s="150">
        <v>46</v>
      </c>
      <c r="B49" s="136" t="s">
        <v>86</v>
      </c>
      <c r="C49" s="150">
        <v>500</v>
      </c>
      <c r="D49" s="150">
        <v>14</v>
      </c>
      <c r="E49" s="150"/>
      <c r="F49" s="150">
        <v>300</v>
      </c>
      <c r="G49" s="136" t="s">
        <v>13</v>
      </c>
      <c r="H49" s="151">
        <f>261</f>
        <v>261</v>
      </c>
      <c r="I49" s="135"/>
      <c r="J49" s="136" t="s">
        <v>60</v>
      </c>
    </row>
    <row r="50" ht="16.8" spans="1:10">
      <c r="A50" s="150">
        <v>47</v>
      </c>
      <c r="B50" s="136" t="s">
        <v>87</v>
      </c>
      <c r="C50" s="150">
        <v>500</v>
      </c>
      <c r="D50" s="150">
        <v>13</v>
      </c>
      <c r="E50" s="150"/>
      <c r="F50" s="150" t="s">
        <v>88</v>
      </c>
      <c r="G50" s="136" t="s">
        <v>13</v>
      </c>
      <c r="H50" s="151">
        <f>214</f>
        <v>214</v>
      </c>
      <c r="I50" s="135"/>
      <c r="J50" s="136" t="s">
        <v>60</v>
      </c>
    </row>
    <row r="51" ht="16.8" spans="1:10">
      <c r="A51" s="150">
        <v>48</v>
      </c>
      <c r="B51" s="136" t="s">
        <v>89</v>
      </c>
      <c r="C51" s="150" t="s">
        <v>84</v>
      </c>
      <c r="D51" s="150">
        <v>15</v>
      </c>
      <c r="E51" s="150"/>
      <c r="F51" s="150" t="s">
        <v>88</v>
      </c>
      <c r="G51" s="136" t="s">
        <v>13</v>
      </c>
      <c r="H51" s="151">
        <f>19</f>
        <v>19</v>
      </c>
      <c r="I51" s="135"/>
      <c r="J51" s="136" t="s">
        <v>60</v>
      </c>
    </row>
    <row r="52" ht="16.8" spans="1:10">
      <c r="A52" s="150">
        <v>49</v>
      </c>
      <c r="B52" s="136" t="s">
        <v>90</v>
      </c>
      <c r="C52" s="150">
        <v>550</v>
      </c>
      <c r="D52" s="150">
        <v>14</v>
      </c>
      <c r="E52" s="150"/>
      <c r="F52" s="150">
        <v>350</v>
      </c>
      <c r="G52" s="136" t="s">
        <v>13</v>
      </c>
      <c r="H52" s="151">
        <f>262</f>
        <v>262</v>
      </c>
      <c r="I52" s="135"/>
      <c r="J52" s="136" t="s">
        <v>60</v>
      </c>
    </row>
    <row r="53" ht="16.8" spans="1:10">
      <c r="A53" s="150">
        <v>50</v>
      </c>
      <c r="B53" s="136" t="s">
        <v>91</v>
      </c>
      <c r="C53" s="150">
        <v>250</v>
      </c>
      <c r="D53" s="150"/>
      <c r="E53" s="150">
        <v>6</v>
      </c>
      <c r="F53" s="150" t="s">
        <v>92</v>
      </c>
      <c r="G53" s="136" t="s">
        <v>13</v>
      </c>
      <c r="H53" s="151">
        <v>200</v>
      </c>
      <c r="I53" s="135"/>
      <c r="J53" s="136" t="s">
        <v>29</v>
      </c>
    </row>
    <row r="54" ht="16.8" spans="1:10">
      <c r="A54" s="150">
        <v>51</v>
      </c>
      <c r="B54" s="136" t="s">
        <v>91</v>
      </c>
      <c r="C54" s="150" t="s">
        <v>25</v>
      </c>
      <c r="D54" s="150"/>
      <c r="E54" s="150">
        <v>8</v>
      </c>
      <c r="F54" s="150" t="s">
        <v>93</v>
      </c>
      <c r="G54" s="136" t="s">
        <v>13</v>
      </c>
      <c r="H54" s="151">
        <f>201+164+447</f>
        <v>812</v>
      </c>
      <c r="I54" s="135"/>
      <c r="J54" s="136" t="s">
        <v>29</v>
      </c>
    </row>
    <row r="55" ht="16.8" spans="1:10">
      <c r="A55" s="150">
        <v>52</v>
      </c>
      <c r="B55" s="136" t="s">
        <v>94</v>
      </c>
      <c r="C55" s="150" t="s">
        <v>92</v>
      </c>
      <c r="D55" s="150"/>
      <c r="E55" s="150">
        <v>6</v>
      </c>
      <c r="F55" s="150" t="s">
        <v>77</v>
      </c>
      <c r="G55" s="136" t="s">
        <v>13</v>
      </c>
      <c r="H55" s="151">
        <f>478</f>
        <v>478</v>
      </c>
      <c r="I55" s="135"/>
      <c r="J55" s="136" t="s">
        <v>29</v>
      </c>
    </row>
    <row r="56" ht="33.6" spans="1:10">
      <c r="A56" s="150">
        <v>53</v>
      </c>
      <c r="B56" s="136" t="s">
        <v>95</v>
      </c>
      <c r="C56" s="150">
        <v>250</v>
      </c>
      <c r="D56" s="150"/>
      <c r="E56" s="150"/>
      <c r="F56" s="150" t="s">
        <v>92</v>
      </c>
      <c r="G56" s="136" t="s">
        <v>13</v>
      </c>
      <c r="H56" s="151">
        <f>1+17</f>
        <v>18</v>
      </c>
      <c r="I56" s="135"/>
      <c r="J56" s="136" t="s">
        <v>96</v>
      </c>
    </row>
    <row r="57" ht="16.8" spans="1:10">
      <c r="A57" s="150">
        <v>54</v>
      </c>
      <c r="B57" s="136" t="s">
        <v>97</v>
      </c>
      <c r="C57" s="150">
        <v>250</v>
      </c>
      <c r="D57" s="150"/>
      <c r="E57" s="150">
        <v>8</v>
      </c>
      <c r="F57" s="150">
        <v>220</v>
      </c>
      <c r="G57" s="136" t="s">
        <v>13</v>
      </c>
      <c r="H57" s="151">
        <f>1+35</f>
        <v>36</v>
      </c>
      <c r="I57" s="135"/>
      <c r="J57" s="136" t="s">
        <v>29</v>
      </c>
    </row>
    <row r="58" ht="16.8" spans="1:10">
      <c r="A58" s="150">
        <v>55</v>
      </c>
      <c r="B58" s="136" t="s">
        <v>98</v>
      </c>
      <c r="C58" s="150" t="s">
        <v>99</v>
      </c>
      <c r="D58" s="150"/>
      <c r="E58" s="150">
        <v>7</v>
      </c>
      <c r="F58" s="150" t="s">
        <v>100</v>
      </c>
      <c r="G58" s="136" t="s">
        <v>13</v>
      </c>
      <c r="H58" s="151">
        <f>4+20</f>
        <v>24</v>
      </c>
      <c r="I58" s="135"/>
      <c r="J58" s="136" t="s">
        <v>29</v>
      </c>
    </row>
    <row r="59" ht="16.8" spans="1:10">
      <c r="A59" s="150">
        <v>56</v>
      </c>
      <c r="B59" s="136" t="s">
        <v>98</v>
      </c>
      <c r="C59" s="150" t="s">
        <v>25</v>
      </c>
      <c r="D59" s="150"/>
      <c r="E59" s="150">
        <v>8</v>
      </c>
      <c r="F59" s="150" t="s">
        <v>92</v>
      </c>
      <c r="G59" s="136" t="s">
        <v>13</v>
      </c>
      <c r="H59" s="151">
        <f>1+29</f>
        <v>30</v>
      </c>
      <c r="I59" s="135"/>
      <c r="J59" s="136" t="s">
        <v>29</v>
      </c>
    </row>
    <row r="60" ht="16.8" spans="1:10">
      <c r="A60" s="150">
        <v>57</v>
      </c>
      <c r="B60" s="136" t="s">
        <v>98</v>
      </c>
      <c r="C60" s="150" t="s">
        <v>25</v>
      </c>
      <c r="D60" s="150"/>
      <c r="E60" s="150" t="s">
        <v>101</v>
      </c>
      <c r="F60" s="150" t="s">
        <v>69</v>
      </c>
      <c r="G60" s="136" t="s">
        <v>13</v>
      </c>
      <c r="H60" s="151">
        <f>13</f>
        <v>13</v>
      </c>
      <c r="I60" s="135"/>
      <c r="J60" s="136" t="s">
        <v>29</v>
      </c>
    </row>
    <row r="61" ht="16.8" spans="1:10">
      <c r="A61" s="150">
        <v>58</v>
      </c>
      <c r="B61" s="136" t="s">
        <v>102</v>
      </c>
      <c r="C61" s="150">
        <v>300</v>
      </c>
      <c r="D61" s="150"/>
      <c r="E61" s="150">
        <v>8</v>
      </c>
      <c r="F61" s="150" t="s">
        <v>92</v>
      </c>
      <c r="G61" s="136" t="s">
        <v>13</v>
      </c>
      <c r="H61" s="151">
        <v>1</v>
      </c>
      <c r="I61" s="135"/>
      <c r="J61" s="136" t="s">
        <v>29</v>
      </c>
    </row>
    <row r="62" ht="33.6" spans="1:10">
      <c r="A62" s="150">
        <v>59</v>
      </c>
      <c r="B62" s="136" t="s">
        <v>103</v>
      </c>
      <c r="C62" s="150" t="s">
        <v>30</v>
      </c>
      <c r="D62" s="150"/>
      <c r="E62" s="150">
        <v>11</v>
      </c>
      <c r="F62" s="150" t="s">
        <v>25</v>
      </c>
      <c r="G62" s="136" t="s">
        <v>13</v>
      </c>
      <c r="H62" s="151">
        <f>12+5</f>
        <v>17</v>
      </c>
      <c r="I62" s="135"/>
      <c r="J62" s="136" t="s">
        <v>29</v>
      </c>
    </row>
    <row r="63" ht="33.6" spans="1:10">
      <c r="A63" s="150">
        <v>60</v>
      </c>
      <c r="B63" s="136" t="s">
        <v>104</v>
      </c>
      <c r="C63" s="150" t="s">
        <v>88</v>
      </c>
      <c r="D63" s="150"/>
      <c r="E63" s="150">
        <v>10</v>
      </c>
      <c r="F63" s="150" t="s">
        <v>25</v>
      </c>
      <c r="G63" s="136" t="s">
        <v>13</v>
      </c>
      <c r="H63" s="151">
        <f>10</f>
        <v>10</v>
      </c>
      <c r="I63" s="135"/>
      <c r="J63" s="136" t="s">
        <v>29</v>
      </c>
    </row>
    <row r="64" ht="16.8" spans="1:10">
      <c r="A64" s="150">
        <v>61</v>
      </c>
      <c r="B64" s="136" t="s">
        <v>105</v>
      </c>
      <c r="C64" s="150">
        <v>220</v>
      </c>
      <c r="D64" s="150"/>
      <c r="E64" s="150">
        <v>7</v>
      </c>
      <c r="F64" s="150">
        <v>150</v>
      </c>
      <c r="G64" s="136" t="s">
        <v>13</v>
      </c>
      <c r="H64" s="151">
        <f>2+50+2</f>
        <v>54</v>
      </c>
      <c r="I64" s="135"/>
      <c r="J64" s="136" t="s">
        <v>106</v>
      </c>
    </row>
    <row r="65" ht="16.8" spans="1:10">
      <c r="A65" s="150">
        <v>62</v>
      </c>
      <c r="B65" s="136" t="s">
        <v>105</v>
      </c>
      <c r="C65" s="150">
        <v>250</v>
      </c>
      <c r="D65" s="150"/>
      <c r="E65" s="150">
        <v>8</v>
      </c>
      <c r="F65" s="150">
        <v>150</v>
      </c>
      <c r="G65" s="136" t="s">
        <v>13</v>
      </c>
      <c r="H65" s="151">
        <f>182</f>
        <v>182</v>
      </c>
      <c r="I65" s="135"/>
      <c r="J65" s="136" t="s">
        <v>106</v>
      </c>
    </row>
    <row r="66" ht="33.6" spans="1:10">
      <c r="A66" s="150">
        <v>63</v>
      </c>
      <c r="B66" s="136" t="s">
        <v>107</v>
      </c>
      <c r="C66" s="150" t="s">
        <v>44</v>
      </c>
      <c r="D66" s="150"/>
      <c r="E66" s="150">
        <v>12</v>
      </c>
      <c r="F66" s="150" t="s">
        <v>25</v>
      </c>
      <c r="G66" s="136" t="s">
        <v>13</v>
      </c>
      <c r="H66" s="151">
        <f>8</f>
        <v>8</v>
      </c>
      <c r="I66" s="135"/>
      <c r="J66" s="136" t="s">
        <v>108</v>
      </c>
    </row>
    <row r="67" ht="33.6" spans="1:10">
      <c r="A67" s="150">
        <v>64</v>
      </c>
      <c r="B67" s="136" t="s">
        <v>107</v>
      </c>
      <c r="C67" s="150" t="s">
        <v>24</v>
      </c>
      <c r="D67" s="150"/>
      <c r="E67" s="150">
        <v>10</v>
      </c>
      <c r="F67" s="150">
        <v>250</v>
      </c>
      <c r="G67" s="136" t="s">
        <v>13</v>
      </c>
      <c r="H67" s="151">
        <f>1+113</f>
        <v>114</v>
      </c>
      <c r="I67" s="135"/>
      <c r="J67" s="136" t="s">
        <v>108</v>
      </c>
    </row>
    <row r="68" ht="33.6" spans="1:10">
      <c r="A68" s="150">
        <v>65</v>
      </c>
      <c r="B68" s="136" t="s">
        <v>107</v>
      </c>
      <c r="C68" s="150" t="s">
        <v>25</v>
      </c>
      <c r="D68" s="150"/>
      <c r="E68" s="150">
        <v>8</v>
      </c>
      <c r="F68" s="150" t="s">
        <v>93</v>
      </c>
      <c r="G68" s="136" t="s">
        <v>13</v>
      </c>
      <c r="H68" s="151">
        <f>128</f>
        <v>128</v>
      </c>
      <c r="I68" s="135"/>
      <c r="J68" s="136" t="s">
        <v>29</v>
      </c>
    </row>
    <row r="69" ht="16.8" spans="1:10">
      <c r="A69" s="150">
        <v>66</v>
      </c>
      <c r="B69" s="136" t="s">
        <v>109</v>
      </c>
      <c r="C69" s="150">
        <v>450</v>
      </c>
      <c r="D69" s="150">
        <v>10</v>
      </c>
      <c r="E69" s="150"/>
      <c r="F69" s="150" t="s">
        <v>92</v>
      </c>
      <c r="G69" s="136" t="s">
        <v>13</v>
      </c>
      <c r="H69" s="151">
        <f>184</f>
        <v>184</v>
      </c>
      <c r="I69" s="135"/>
      <c r="J69" s="136" t="s">
        <v>110</v>
      </c>
    </row>
    <row r="70" ht="16.8" spans="1:10">
      <c r="A70" s="150">
        <v>67</v>
      </c>
      <c r="B70" s="136" t="s">
        <v>109</v>
      </c>
      <c r="C70" s="150">
        <v>550</v>
      </c>
      <c r="D70" s="150">
        <v>14</v>
      </c>
      <c r="E70" s="150"/>
      <c r="F70" s="150">
        <v>200</v>
      </c>
      <c r="G70" s="136" t="s">
        <v>13</v>
      </c>
      <c r="H70" s="151">
        <f>96+71</f>
        <v>167</v>
      </c>
      <c r="I70" s="135"/>
      <c r="J70" s="136" t="s">
        <v>110</v>
      </c>
    </row>
    <row r="71" ht="16.8" spans="1:10">
      <c r="A71" s="150">
        <v>68</v>
      </c>
      <c r="B71" s="136" t="s">
        <v>111</v>
      </c>
      <c r="C71" s="150">
        <v>450</v>
      </c>
      <c r="D71" s="150">
        <v>14</v>
      </c>
      <c r="E71" s="150"/>
      <c r="F71" s="150">
        <v>200</v>
      </c>
      <c r="G71" s="136" t="s">
        <v>13</v>
      </c>
      <c r="H71" s="151">
        <f>12</f>
        <v>12</v>
      </c>
      <c r="I71" s="135"/>
      <c r="J71" s="136" t="s">
        <v>110</v>
      </c>
    </row>
    <row r="72" ht="16.8" spans="1:10">
      <c r="A72" s="150">
        <v>69</v>
      </c>
      <c r="B72" s="136" t="s">
        <v>111</v>
      </c>
      <c r="C72" s="150">
        <v>550</v>
      </c>
      <c r="D72" s="150">
        <v>10</v>
      </c>
      <c r="E72" s="150"/>
      <c r="F72" s="150">
        <v>200</v>
      </c>
      <c r="G72" s="136" t="s">
        <v>13</v>
      </c>
      <c r="H72" s="151">
        <f>2317+620+500+904+351+431</f>
        <v>5123</v>
      </c>
      <c r="I72" s="135"/>
      <c r="J72" s="136" t="s">
        <v>110</v>
      </c>
    </row>
    <row r="73" ht="16.8" spans="1:10">
      <c r="A73" s="150">
        <v>70</v>
      </c>
      <c r="B73" s="136" t="s">
        <v>112</v>
      </c>
      <c r="C73" s="150">
        <v>550</v>
      </c>
      <c r="D73" s="150">
        <v>10</v>
      </c>
      <c r="E73" s="150"/>
      <c r="F73" s="150">
        <v>200</v>
      </c>
      <c r="G73" s="136" t="s">
        <v>13</v>
      </c>
      <c r="H73" s="151">
        <f>1904+23+220+505+416+120</f>
        <v>3188</v>
      </c>
      <c r="I73" s="135"/>
      <c r="J73" s="136" t="s">
        <v>110</v>
      </c>
    </row>
    <row r="74" ht="16.8" spans="1:10">
      <c r="A74" s="150">
        <v>71</v>
      </c>
      <c r="B74" s="136" t="s">
        <v>112</v>
      </c>
      <c r="C74" s="150">
        <v>450</v>
      </c>
      <c r="D74" s="150">
        <v>14</v>
      </c>
      <c r="E74" s="150"/>
      <c r="F74" s="150">
        <v>200</v>
      </c>
      <c r="G74" s="136" t="s">
        <v>13</v>
      </c>
      <c r="H74" s="151">
        <f>170</f>
        <v>170</v>
      </c>
      <c r="I74" s="135"/>
      <c r="J74" s="136" t="s">
        <v>110</v>
      </c>
    </row>
    <row r="75" ht="23" customHeight="1" spans="1:10">
      <c r="A75" s="150">
        <v>72</v>
      </c>
      <c r="B75" s="136" t="s">
        <v>113</v>
      </c>
      <c r="C75" s="150" t="s">
        <v>92</v>
      </c>
      <c r="D75" s="150"/>
      <c r="E75" s="150"/>
      <c r="F75" s="150" t="s">
        <v>92</v>
      </c>
      <c r="G75" s="136" t="s">
        <v>13</v>
      </c>
      <c r="H75" s="151">
        <v>1</v>
      </c>
      <c r="I75" s="135"/>
      <c r="J75" s="136" t="s">
        <v>21</v>
      </c>
    </row>
    <row r="76" ht="16.8" spans="1:10">
      <c r="A76" s="150">
        <v>73</v>
      </c>
      <c r="B76" s="136" t="s">
        <v>114</v>
      </c>
      <c r="C76" s="150" t="s">
        <v>75</v>
      </c>
      <c r="D76" s="150"/>
      <c r="E76" s="150"/>
      <c r="F76" s="150" t="s">
        <v>75</v>
      </c>
      <c r="G76" s="136" t="s">
        <v>13</v>
      </c>
      <c r="H76" s="151">
        <v>1</v>
      </c>
      <c r="I76" s="135"/>
      <c r="J76" s="136" t="s">
        <v>21</v>
      </c>
    </row>
    <row r="77" ht="21" customHeight="1" spans="1:10">
      <c r="A77" s="150">
        <v>74</v>
      </c>
      <c r="B77" s="136" t="s">
        <v>114</v>
      </c>
      <c r="C77" s="150">
        <v>250</v>
      </c>
      <c r="D77" s="150"/>
      <c r="E77" s="150"/>
      <c r="F77" s="150">
        <v>220</v>
      </c>
      <c r="G77" s="136" t="s">
        <v>13</v>
      </c>
      <c r="H77" s="151">
        <f>193</f>
        <v>193</v>
      </c>
      <c r="I77" s="135"/>
      <c r="J77" s="136" t="s">
        <v>21</v>
      </c>
    </row>
    <row r="78" ht="16.8" spans="1:10">
      <c r="A78" s="150">
        <v>75</v>
      </c>
      <c r="B78" s="136" t="s">
        <v>115</v>
      </c>
      <c r="C78" s="150">
        <v>400</v>
      </c>
      <c r="D78" s="150">
        <v>10</v>
      </c>
      <c r="E78" s="150"/>
      <c r="F78" s="150">
        <v>250</v>
      </c>
      <c r="G78" s="136" t="s">
        <v>13</v>
      </c>
      <c r="H78" s="151">
        <v>20</v>
      </c>
      <c r="I78" s="135"/>
      <c r="J78" s="136" t="s">
        <v>60</v>
      </c>
    </row>
    <row r="79" ht="16.8" spans="1:10">
      <c r="A79" s="150">
        <v>76</v>
      </c>
      <c r="B79" s="136" t="s">
        <v>81</v>
      </c>
      <c r="C79" s="150">
        <v>400</v>
      </c>
      <c r="D79" s="150">
        <v>10</v>
      </c>
      <c r="E79" s="150"/>
      <c r="F79" s="150">
        <v>250</v>
      </c>
      <c r="G79" s="136" t="s">
        <v>13</v>
      </c>
      <c r="H79" s="151">
        <v>20</v>
      </c>
      <c r="I79" s="135"/>
      <c r="J79" s="136" t="s">
        <v>60</v>
      </c>
    </row>
    <row r="80" ht="16.8" spans="1:10">
      <c r="A80" s="150">
        <v>77</v>
      </c>
      <c r="B80" s="136" t="s">
        <v>43</v>
      </c>
      <c r="C80" s="150">
        <v>300</v>
      </c>
      <c r="D80" s="150">
        <v>10</v>
      </c>
      <c r="E80" s="150"/>
      <c r="F80" s="150">
        <v>250</v>
      </c>
      <c r="G80" s="136" t="s">
        <v>13</v>
      </c>
      <c r="H80" s="151">
        <v>20</v>
      </c>
      <c r="I80" s="135"/>
      <c r="J80" s="136" t="s">
        <v>60</v>
      </c>
    </row>
    <row r="81" ht="16.8" spans="1:10">
      <c r="A81" s="150">
        <v>78</v>
      </c>
      <c r="B81" s="136" t="s">
        <v>32</v>
      </c>
      <c r="C81" s="150">
        <v>550</v>
      </c>
      <c r="D81" s="150">
        <v>10</v>
      </c>
      <c r="E81" s="150"/>
      <c r="F81" s="150">
        <v>250</v>
      </c>
      <c r="G81" s="136" t="s">
        <v>13</v>
      </c>
      <c r="H81" s="151">
        <v>20</v>
      </c>
      <c r="I81" s="135"/>
      <c r="J81" s="136" t="s">
        <v>60</v>
      </c>
    </row>
    <row r="82" ht="16.8" spans="1:10">
      <c r="A82" s="150">
        <v>79</v>
      </c>
      <c r="B82" s="136" t="s">
        <v>12</v>
      </c>
      <c r="C82" s="150">
        <v>250</v>
      </c>
      <c r="D82" s="150"/>
      <c r="E82" s="150">
        <v>6</v>
      </c>
      <c r="F82" s="150" t="s">
        <v>92</v>
      </c>
      <c r="G82" s="136" t="s">
        <v>13</v>
      </c>
      <c r="H82" s="151">
        <v>20</v>
      </c>
      <c r="I82" s="135"/>
      <c r="J82" s="136" t="s">
        <v>14</v>
      </c>
    </row>
    <row r="83" ht="16.8" spans="1:10">
      <c r="A83" s="150">
        <v>80</v>
      </c>
      <c r="B83" s="136" t="s">
        <v>116</v>
      </c>
      <c r="C83" s="150"/>
      <c r="D83" s="150"/>
      <c r="E83" s="155" t="s">
        <v>117</v>
      </c>
      <c r="F83" s="150"/>
      <c r="G83" s="136" t="s">
        <v>13</v>
      </c>
      <c r="H83" s="151">
        <v>50</v>
      </c>
      <c r="I83" s="135"/>
      <c r="J83" s="136" t="s">
        <v>118</v>
      </c>
    </row>
    <row r="84" ht="33.6" spans="1:10">
      <c r="A84" s="150">
        <v>81</v>
      </c>
      <c r="B84" s="136" t="s">
        <v>119</v>
      </c>
      <c r="C84" s="150" t="s">
        <v>120</v>
      </c>
      <c r="D84" s="150"/>
      <c r="E84" s="155" t="s">
        <v>121</v>
      </c>
      <c r="F84" s="150"/>
      <c r="G84" s="136" t="s">
        <v>13</v>
      </c>
      <c r="H84" s="151">
        <v>25</v>
      </c>
      <c r="I84" s="135"/>
      <c r="J84" s="136" t="s">
        <v>122</v>
      </c>
    </row>
    <row r="85" ht="16.8" spans="1:10">
      <c r="A85" s="150">
        <v>82</v>
      </c>
      <c r="B85" s="136" t="s">
        <v>123</v>
      </c>
      <c r="C85" s="150"/>
      <c r="D85" s="150"/>
      <c r="E85" s="155" t="s">
        <v>124</v>
      </c>
      <c r="F85" s="150"/>
      <c r="G85" s="136" t="s">
        <v>13</v>
      </c>
      <c r="H85" s="151">
        <v>25</v>
      </c>
      <c r="I85" s="135"/>
      <c r="J85" s="136" t="s">
        <v>118</v>
      </c>
    </row>
    <row r="86" ht="16.8" spans="1:10">
      <c r="A86" s="150">
        <v>83</v>
      </c>
      <c r="B86" s="136" t="s">
        <v>125</v>
      </c>
      <c r="C86" s="150">
        <v>300</v>
      </c>
      <c r="D86" s="150"/>
      <c r="E86" s="155" t="s">
        <v>121</v>
      </c>
      <c r="F86" s="150"/>
      <c r="G86" s="136" t="s">
        <v>13</v>
      </c>
      <c r="H86" s="151">
        <v>10</v>
      </c>
      <c r="I86" s="135"/>
      <c r="J86" s="136" t="s">
        <v>126</v>
      </c>
    </row>
    <row r="87" ht="16.8" spans="1:10">
      <c r="A87" s="150">
        <v>84</v>
      </c>
      <c r="B87" s="136" t="s">
        <v>125</v>
      </c>
      <c r="C87" s="150">
        <v>500</v>
      </c>
      <c r="D87" s="150"/>
      <c r="E87" s="155" t="s">
        <v>127</v>
      </c>
      <c r="F87" s="150"/>
      <c r="G87" s="136" t="s">
        <v>13</v>
      </c>
      <c r="H87" s="151">
        <v>10</v>
      </c>
      <c r="I87" s="135"/>
      <c r="J87" s="136" t="s">
        <v>126</v>
      </c>
    </row>
    <row r="88" ht="16.8" spans="1:10">
      <c r="A88" s="150">
        <v>85</v>
      </c>
      <c r="B88" s="136" t="s">
        <v>125</v>
      </c>
      <c r="C88" s="150">
        <v>700</v>
      </c>
      <c r="D88" s="150"/>
      <c r="E88" s="155" t="s">
        <v>128</v>
      </c>
      <c r="F88" s="150"/>
      <c r="G88" s="136" t="s">
        <v>13</v>
      </c>
      <c r="H88" s="151">
        <v>10</v>
      </c>
      <c r="I88" s="135"/>
      <c r="J88" s="136" t="s">
        <v>126</v>
      </c>
    </row>
    <row r="89" ht="16.8" spans="1:10">
      <c r="A89" s="150">
        <v>86</v>
      </c>
      <c r="B89" s="136" t="s">
        <v>129</v>
      </c>
      <c r="C89" s="150">
        <v>300</v>
      </c>
      <c r="D89" s="150"/>
      <c r="E89" s="155" t="s">
        <v>121</v>
      </c>
      <c r="F89" s="150"/>
      <c r="G89" s="136" t="s">
        <v>13</v>
      </c>
      <c r="H89" s="151">
        <v>10</v>
      </c>
      <c r="I89" s="135"/>
      <c r="J89" s="136" t="s">
        <v>126</v>
      </c>
    </row>
    <row r="90" ht="16.8" spans="1:10">
      <c r="A90" s="150">
        <v>87</v>
      </c>
      <c r="B90" s="136" t="s">
        <v>129</v>
      </c>
      <c r="C90" s="150">
        <v>500</v>
      </c>
      <c r="D90" s="150"/>
      <c r="E90" s="155" t="s">
        <v>127</v>
      </c>
      <c r="F90" s="150"/>
      <c r="G90" s="136" t="s">
        <v>13</v>
      </c>
      <c r="H90" s="151">
        <v>10</v>
      </c>
      <c r="I90" s="135"/>
      <c r="J90" s="136" t="s">
        <v>126</v>
      </c>
    </row>
    <row r="91" ht="16.8" spans="1:10">
      <c r="A91" s="150">
        <v>88</v>
      </c>
      <c r="B91" s="136" t="s">
        <v>129</v>
      </c>
      <c r="C91" s="150">
        <v>700</v>
      </c>
      <c r="D91" s="150"/>
      <c r="E91" s="155" t="s">
        <v>128</v>
      </c>
      <c r="F91" s="150"/>
      <c r="G91" s="136" t="s">
        <v>13</v>
      </c>
      <c r="H91" s="151">
        <v>10</v>
      </c>
      <c r="I91" s="135"/>
      <c r="J91" s="136" t="s">
        <v>126</v>
      </c>
    </row>
    <row r="92" ht="16.8" spans="1:10">
      <c r="A92" s="150">
        <v>89</v>
      </c>
      <c r="B92" s="136" t="s">
        <v>130</v>
      </c>
      <c r="C92" s="150"/>
      <c r="D92" s="150"/>
      <c r="E92" s="155" t="s">
        <v>131</v>
      </c>
      <c r="F92" s="150"/>
      <c r="G92" s="136" t="s">
        <v>13</v>
      </c>
      <c r="H92" s="151">
        <v>20</v>
      </c>
      <c r="I92" s="135"/>
      <c r="J92" s="136" t="s">
        <v>118</v>
      </c>
    </row>
    <row r="93" ht="16.8" spans="1:10">
      <c r="A93" s="150">
        <v>90</v>
      </c>
      <c r="B93" s="136" t="s">
        <v>130</v>
      </c>
      <c r="C93" s="150"/>
      <c r="D93" s="150"/>
      <c r="E93" s="155" t="s">
        <v>124</v>
      </c>
      <c r="F93" s="150"/>
      <c r="G93" s="136" t="s">
        <v>13</v>
      </c>
      <c r="H93" s="151">
        <v>20</v>
      </c>
      <c r="I93" s="135"/>
      <c r="J93" s="136" t="s">
        <v>118</v>
      </c>
    </row>
    <row r="94" ht="16.8" spans="1:10">
      <c r="A94" s="150">
        <v>91</v>
      </c>
      <c r="B94" s="136" t="s">
        <v>132</v>
      </c>
      <c r="C94" s="150"/>
      <c r="D94" s="155" t="s">
        <v>127</v>
      </c>
      <c r="E94" s="155"/>
      <c r="F94" s="150"/>
      <c r="G94" s="136" t="s">
        <v>13</v>
      </c>
      <c r="H94" s="151">
        <v>20</v>
      </c>
      <c r="I94" s="135"/>
      <c r="J94" s="136" t="s">
        <v>118</v>
      </c>
    </row>
    <row r="95" ht="16.8" spans="1:10">
      <c r="A95" s="150">
        <v>92</v>
      </c>
      <c r="B95" s="136" t="s">
        <v>132</v>
      </c>
      <c r="C95" s="150"/>
      <c r="D95" s="155" t="s">
        <v>133</v>
      </c>
      <c r="E95" s="155"/>
      <c r="F95" s="150"/>
      <c r="G95" s="136" t="s">
        <v>13</v>
      </c>
      <c r="H95" s="151">
        <v>20</v>
      </c>
      <c r="I95" s="135"/>
      <c r="J95" s="136" t="s">
        <v>118</v>
      </c>
    </row>
    <row r="96" ht="16.8" spans="1:10">
      <c r="A96" s="150">
        <v>93</v>
      </c>
      <c r="B96" s="136" t="s">
        <v>134</v>
      </c>
      <c r="C96" s="150"/>
      <c r="D96" s="155" t="s">
        <v>135</v>
      </c>
      <c r="E96" s="155"/>
      <c r="F96" s="150"/>
      <c r="G96" s="136" t="s">
        <v>13</v>
      </c>
      <c r="H96" s="151">
        <v>20</v>
      </c>
      <c r="I96" s="135"/>
      <c r="J96" s="136" t="s">
        <v>136</v>
      </c>
    </row>
    <row r="97" ht="16.8" spans="1:10">
      <c r="A97" s="150">
        <v>94</v>
      </c>
      <c r="B97" s="136" t="s">
        <v>134</v>
      </c>
      <c r="C97" s="150"/>
      <c r="D97" s="155" t="s">
        <v>128</v>
      </c>
      <c r="E97" s="155"/>
      <c r="F97" s="150"/>
      <c r="G97" s="136" t="s">
        <v>13</v>
      </c>
      <c r="H97" s="151">
        <v>20</v>
      </c>
      <c r="I97" s="135"/>
      <c r="J97" s="136" t="s">
        <v>136</v>
      </c>
    </row>
    <row r="98" ht="16.8" spans="1:10">
      <c r="A98" s="150">
        <v>95</v>
      </c>
      <c r="B98" s="136" t="s">
        <v>137</v>
      </c>
      <c r="C98" s="150"/>
      <c r="D98" s="150"/>
      <c r="E98" s="155" t="s">
        <v>138</v>
      </c>
      <c r="F98" s="150"/>
      <c r="G98" s="136" t="s">
        <v>13</v>
      </c>
      <c r="H98" s="151">
        <v>50</v>
      </c>
      <c r="I98" s="135"/>
      <c r="J98" s="136" t="s">
        <v>118</v>
      </c>
    </row>
    <row r="99" ht="16.8" spans="1:10">
      <c r="A99" s="150">
        <v>96</v>
      </c>
      <c r="B99" s="136" t="s">
        <v>139</v>
      </c>
      <c r="C99" s="150"/>
      <c r="D99" s="150"/>
      <c r="E99" s="155"/>
      <c r="F99" s="150"/>
      <c r="G99" s="136" t="s">
        <v>13</v>
      </c>
      <c r="H99" s="151">
        <v>30</v>
      </c>
      <c r="I99" s="135"/>
      <c r="J99" s="136" t="s">
        <v>140</v>
      </c>
    </row>
    <row r="100" ht="16.8" spans="1:10">
      <c r="A100" s="150">
        <v>97</v>
      </c>
      <c r="B100" s="136" t="s">
        <v>141</v>
      </c>
      <c r="C100" s="150">
        <v>150</v>
      </c>
      <c r="D100" s="150"/>
      <c r="E100" s="155"/>
      <c r="F100" s="150"/>
      <c r="G100" s="136" t="s">
        <v>13</v>
      </c>
      <c r="H100" s="151">
        <v>15</v>
      </c>
      <c r="I100" s="135"/>
      <c r="J100" s="136" t="s">
        <v>118</v>
      </c>
    </row>
    <row r="101" ht="16.8" spans="1:10">
      <c r="A101" s="150">
        <v>98</v>
      </c>
      <c r="B101" s="136" t="s">
        <v>141</v>
      </c>
      <c r="C101" s="150">
        <v>250</v>
      </c>
      <c r="D101" s="150"/>
      <c r="E101" s="155"/>
      <c r="F101" s="150"/>
      <c r="G101" s="136" t="s">
        <v>13</v>
      </c>
      <c r="H101" s="151">
        <v>15</v>
      </c>
      <c r="I101" s="135"/>
      <c r="J101" s="136" t="s">
        <v>118</v>
      </c>
    </row>
    <row r="102" ht="17.4" customHeight="1" spans="1:10">
      <c r="A102" s="150">
        <v>99</v>
      </c>
      <c r="B102" s="136" t="s">
        <v>141</v>
      </c>
      <c r="C102" s="150">
        <v>350</v>
      </c>
      <c r="D102" s="150"/>
      <c r="E102" s="155"/>
      <c r="F102" s="150"/>
      <c r="G102" s="136" t="s">
        <v>13</v>
      </c>
      <c r="H102" s="151">
        <v>15</v>
      </c>
      <c r="I102" s="135"/>
      <c r="J102" s="136" t="s">
        <v>118</v>
      </c>
    </row>
    <row r="103" ht="17.4" customHeight="1" spans="1:10">
      <c r="A103" s="155">
        <v>100</v>
      </c>
      <c r="B103" s="136" t="s">
        <v>73</v>
      </c>
      <c r="C103" s="155">
        <v>180</v>
      </c>
      <c r="D103" s="155"/>
      <c r="E103" s="155"/>
      <c r="F103" s="155">
        <v>200</v>
      </c>
      <c r="G103" s="136" t="s">
        <v>13</v>
      </c>
      <c r="H103" s="151">
        <v>2000</v>
      </c>
      <c r="I103" s="136"/>
      <c r="J103" s="136" t="s">
        <v>140</v>
      </c>
    </row>
    <row r="104" ht="17.4" customHeight="1" spans="1:10">
      <c r="A104" s="155">
        <v>101</v>
      </c>
      <c r="B104" s="136" t="s">
        <v>12</v>
      </c>
      <c r="C104" s="155">
        <v>250</v>
      </c>
      <c r="D104" s="155"/>
      <c r="E104" s="155">
        <v>9</v>
      </c>
      <c r="F104" s="155">
        <v>220</v>
      </c>
      <c r="G104" s="136" t="s">
        <v>13</v>
      </c>
      <c r="H104" s="151">
        <f>589+71</f>
        <v>660</v>
      </c>
      <c r="I104" s="136"/>
      <c r="J104" s="136" t="s">
        <v>142</v>
      </c>
    </row>
    <row r="105" ht="17.4" customHeight="1" spans="1:10">
      <c r="A105" s="155">
        <v>102</v>
      </c>
      <c r="B105" s="136" t="s">
        <v>12</v>
      </c>
      <c r="C105" s="155">
        <v>250</v>
      </c>
      <c r="D105" s="155"/>
      <c r="E105" s="155">
        <v>10</v>
      </c>
      <c r="F105" s="155">
        <v>220</v>
      </c>
      <c r="G105" s="136" t="s">
        <v>13</v>
      </c>
      <c r="H105" s="151">
        <f>589+71</f>
        <v>660</v>
      </c>
      <c r="I105" s="136"/>
      <c r="J105" s="136" t="s">
        <v>142</v>
      </c>
    </row>
    <row r="106" ht="17.4" customHeight="1" spans="1:10">
      <c r="A106" s="155">
        <v>103</v>
      </c>
      <c r="B106" s="136" t="s">
        <v>32</v>
      </c>
      <c r="C106" s="155">
        <v>600</v>
      </c>
      <c r="D106" s="155">
        <v>16</v>
      </c>
      <c r="E106" s="155"/>
      <c r="F106" s="155">
        <v>350</v>
      </c>
      <c r="G106" s="136" t="s">
        <v>13</v>
      </c>
      <c r="H106" s="151">
        <v>800</v>
      </c>
      <c r="I106" s="136"/>
      <c r="J106" s="136" t="s">
        <v>143</v>
      </c>
    </row>
    <row r="107" ht="17.4" customHeight="1" spans="1:10">
      <c r="A107" s="155">
        <v>104</v>
      </c>
      <c r="B107" s="136" t="s">
        <v>32</v>
      </c>
      <c r="C107" s="155">
        <v>600</v>
      </c>
      <c r="D107" s="155">
        <v>17</v>
      </c>
      <c r="E107" s="155"/>
      <c r="F107" s="155">
        <v>350</v>
      </c>
      <c r="G107" s="136" t="s">
        <v>13</v>
      </c>
      <c r="H107" s="151">
        <v>800</v>
      </c>
      <c r="I107" s="136"/>
      <c r="J107" s="136" t="s">
        <v>143</v>
      </c>
    </row>
    <row r="108" ht="17.4" customHeight="1" spans="1:10">
      <c r="A108" s="155">
        <v>105</v>
      </c>
      <c r="B108" s="136" t="s">
        <v>47</v>
      </c>
      <c r="C108" s="155">
        <v>500</v>
      </c>
      <c r="D108" s="155">
        <v>17</v>
      </c>
      <c r="E108" s="155"/>
      <c r="F108" s="155">
        <v>380</v>
      </c>
      <c r="G108" s="136" t="s">
        <v>13</v>
      </c>
      <c r="H108" s="151">
        <v>200</v>
      </c>
      <c r="I108" s="136"/>
      <c r="J108" s="136" t="s">
        <v>144</v>
      </c>
    </row>
    <row r="109" ht="17.4" customHeight="1" spans="1:10">
      <c r="A109" s="155">
        <v>106</v>
      </c>
      <c r="B109" s="136" t="s">
        <v>47</v>
      </c>
      <c r="C109" s="155">
        <v>500</v>
      </c>
      <c r="D109" s="155">
        <v>18</v>
      </c>
      <c r="E109" s="155"/>
      <c r="F109" s="155">
        <v>380</v>
      </c>
      <c r="G109" s="136" t="s">
        <v>13</v>
      </c>
      <c r="H109" s="151">
        <v>200</v>
      </c>
      <c r="I109" s="136"/>
      <c r="J109" s="136" t="s">
        <v>144</v>
      </c>
    </row>
    <row r="110" ht="17.4" customHeight="1" spans="1:10">
      <c r="A110" s="155">
        <v>107</v>
      </c>
      <c r="B110" s="136" t="s">
        <v>45</v>
      </c>
      <c r="C110" s="155">
        <v>450</v>
      </c>
      <c r="D110" s="155">
        <v>10</v>
      </c>
      <c r="E110" s="155"/>
      <c r="F110" s="155">
        <v>250</v>
      </c>
      <c r="G110" s="136" t="s">
        <v>13</v>
      </c>
      <c r="H110" s="151">
        <f>13+78+89+38</f>
        <v>218</v>
      </c>
      <c r="I110" s="136"/>
      <c r="J110" s="136" t="s">
        <v>145</v>
      </c>
    </row>
    <row r="111" ht="26.1" customHeight="1" spans="1:9">
      <c r="A111" s="120"/>
      <c r="B111" s="120"/>
      <c r="C111" s="120"/>
      <c r="D111" s="120"/>
      <c r="E111" s="120"/>
      <c r="F111" s="120"/>
      <c r="G111" s="120"/>
      <c r="H111" s="120"/>
      <c r="I111" s="120"/>
    </row>
    <row r="112" ht="43" customHeight="1" spans="1:10">
      <c r="A112" s="156" t="s">
        <v>146</v>
      </c>
      <c r="B112" s="156"/>
      <c r="C112" s="156"/>
      <c r="D112" s="120"/>
      <c r="E112" s="120"/>
      <c r="F112" s="120"/>
      <c r="J112" s="140"/>
    </row>
    <row r="113" ht="43" customHeight="1" spans="1:3">
      <c r="A113" s="156" t="s">
        <v>147</v>
      </c>
      <c r="B113" s="156"/>
      <c r="C113" s="156"/>
    </row>
    <row r="114" ht="43" customHeight="1" spans="1:3">
      <c r="A114" s="156" t="s">
        <v>148</v>
      </c>
      <c r="B114" s="156"/>
      <c r="C114" s="156"/>
    </row>
    <row r="115" ht="26.1" customHeight="1"/>
    <row r="116" ht="30" customHeight="1"/>
    <row r="117" ht="30" customHeight="1"/>
  </sheetData>
  <mergeCells count="12">
    <mergeCell ref="A1:J1"/>
    <mergeCell ref="C2:F2"/>
    <mergeCell ref="A111:J111"/>
    <mergeCell ref="A112:C112"/>
    <mergeCell ref="A113:C113"/>
    <mergeCell ref="A114:C114"/>
    <mergeCell ref="A2:A3"/>
    <mergeCell ref="B2:B3"/>
    <mergeCell ref="G2:G3"/>
    <mergeCell ref="H2:H3"/>
    <mergeCell ref="I2:I3"/>
    <mergeCell ref="J2:J3"/>
  </mergeCells>
  <pageMargins left="0.751388888888889" right="0.751388888888889" top="1" bottom="1" header="0.5" footer="0.5"/>
  <pageSetup paperSize="9" scale="70" fitToHeight="0" orientation="portrait"/>
  <headerFooter/>
  <rowBreaks count="1" manualBreakCount="1">
    <brk id="1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5"/>
  <sheetViews>
    <sheetView view="pageBreakPreview" zoomScaleNormal="100" workbookViewId="0">
      <pane ySplit="3" topLeftCell="A52" activePane="bottomLeft" state="frozen"/>
      <selection/>
      <selection pane="bottomLeft" activeCell="G2" sqref="G2:G3"/>
    </sheetView>
  </sheetViews>
  <sheetFormatPr defaultColWidth="9" defaultRowHeight="14.4"/>
  <cols>
    <col min="1" max="1" width="6.88888888888889" style="122" customWidth="1"/>
    <col min="2" max="2" width="19.7777777777778" style="122" customWidth="1"/>
    <col min="3" max="3" width="9.62962962962963" style="122" customWidth="1"/>
    <col min="4" max="4" width="8.25925925925926" style="122" customWidth="1"/>
    <col min="5" max="5" width="6.77777777777778" style="122" customWidth="1"/>
    <col min="6" max="6" width="10.5555555555556" style="122" customWidth="1"/>
    <col min="7" max="7" width="13.3333333333333" style="122" customWidth="1"/>
    <col min="8" max="8" width="44.2222222222222" style="122" customWidth="1"/>
    <col min="9" max="16384" width="9" style="122"/>
  </cols>
  <sheetData>
    <row r="1" ht="44.1" customHeight="1" spans="1:8">
      <c r="A1" s="143" t="s">
        <v>149</v>
      </c>
      <c r="B1" s="143"/>
      <c r="C1" s="143"/>
      <c r="D1" s="143"/>
      <c r="E1" s="143"/>
      <c r="F1" s="144"/>
      <c r="G1" s="145"/>
      <c r="H1" s="146"/>
    </row>
    <row r="2" ht="45" customHeight="1" spans="1:8">
      <c r="A2" s="147" t="s">
        <v>1</v>
      </c>
      <c r="B2" s="147" t="s">
        <v>2</v>
      </c>
      <c r="C2" s="147" t="s">
        <v>150</v>
      </c>
      <c r="D2" s="147"/>
      <c r="E2" s="147" t="s">
        <v>4</v>
      </c>
      <c r="F2" s="148" t="s">
        <v>5</v>
      </c>
      <c r="G2" s="149" t="s">
        <v>6</v>
      </c>
      <c r="H2" s="147" t="s">
        <v>7</v>
      </c>
    </row>
    <row r="3" ht="21" customHeight="1" spans="1:8">
      <c r="A3" s="147"/>
      <c r="B3" s="147"/>
      <c r="C3" s="147" t="s">
        <v>151</v>
      </c>
      <c r="D3" s="147" t="s">
        <v>11</v>
      </c>
      <c r="E3" s="147"/>
      <c r="F3" s="148"/>
      <c r="G3" s="149"/>
      <c r="H3" s="147"/>
    </row>
    <row r="4" ht="26" customHeight="1" spans="1:8">
      <c r="A4" s="150">
        <v>1</v>
      </c>
      <c r="B4" s="136" t="s">
        <v>152</v>
      </c>
      <c r="C4" s="150">
        <v>80</v>
      </c>
      <c r="D4" s="150">
        <v>100</v>
      </c>
      <c r="E4" s="136" t="s">
        <v>13</v>
      </c>
      <c r="F4" s="151">
        <f>226+524</f>
        <v>750</v>
      </c>
      <c r="G4" s="152"/>
      <c r="H4" s="150"/>
    </row>
    <row r="5" ht="26" customHeight="1" spans="1:8">
      <c r="A5" s="150">
        <v>2</v>
      </c>
      <c r="B5" s="136" t="s">
        <v>153</v>
      </c>
      <c r="C5" s="150">
        <v>80</v>
      </c>
      <c r="D5" s="150">
        <v>100</v>
      </c>
      <c r="E5" s="136" t="s">
        <v>13</v>
      </c>
      <c r="F5" s="151">
        <f>128+520</f>
        <v>648</v>
      </c>
      <c r="G5" s="152"/>
      <c r="H5" s="150"/>
    </row>
    <row r="6" ht="26" customHeight="1" spans="1:8">
      <c r="A6" s="150">
        <v>3</v>
      </c>
      <c r="B6" s="136" t="s">
        <v>154</v>
      </c>
      <c r="C6" s="150">
        <v>80</v>
      </c>
      <c r="D6" s="150">
        <v>100</v>
      </c>
      <c r="E6" s="136" t="s">
        <v>13</v>
      </c>
      <c r="F6" s="151">
        <f>984</f>
        <v>984</v>
      </c>
      <c r="G6" s="152"/>
      <c r="H6" s="150"/>
    </row>
    <row r="7" ht="26" customHeight="1" spans="1:8">
      <c r="A7" s="150">
        <v>4</v>
      </c>
      <c r="B7" s="136" t="s">
        <v>152</v>
      </c>
      <c r="C7" s="150">
        <v>120</v>
      </c>
      <c r="D7" s="150">
        <v>150</v>
      </c>
      <c r="E7" s="136" t="s">
        <v>13</v>
      </c>
      <c r="F7" s="151">
        <v>500</v>
      </c>
      <c r="G7" s="152"/>
      <c r="H7" s="150"/>
    </row>
    <row r="8" ht="26" customHeight="1" spans="1:8">
      <c r="A8" s="150">
        <v>5</v>
      </c>
      <c r="B8" s="136" t="s">
        <v>153</v>
      </c>
      <c r="C8" s="150">
        <v>120</v>
      </c>
      <c r="D8" s="150">
        <v>150</v>
      </c>
      <c r="E8" s="136" t="s">
        <v>13</v>
      </c>
      <c r="F8" s="151">
        <v>500</v>
      </c>
      <c r="G8" s="152"/>
      <c r="H8" s="150"/>
    </row>
    <row r="9" ht="26" customHeight="1" spans="1:8">
      <c r="A9" s="150">
        <v>6</v>
      </c>
      <c r="B9" s="136" t="s">
        <v>154</v>
      </c>
      <c r="C9" s="150">
        <v>120</v>
      </c>
      <c r="D9" s="150">
        <v>150</v>
      </c>
      <c r="E9" s="136" t="s">
        <v>13</v>
      </c>
      <c r="F9" s="151">
        <v>500</v>
      </c>
      <c r="G9" s="152"/>
      <c r="H9" s="150"/>
    </row>
    <row r="10" ht="26" customHeight="1" spans="1:8">
      <c r="A10" s="150">
        <v>7</v>
      </c>
      <c r="B10" s="136" t="s">
        <v>155</v>
      </c>
      <c r="C10" s="150">
        <v>80</v>
      </c>
      <c r="D10" s="150">
        <v>100</v>
      </c>
      <c r="E10" s="136" t="s">
        <v>13</v>
      </c>
      <c r="F10" s="151">
        <v>500</v>
      </c>
      <c r="G10" s="152"/>
      <c r="H10" s="150"/>
    </row>
    <row r="11" ht="26" customHeight="1" spans="1:8">
      <c r="A11" s="150">
        <v>8</v>
      </c>
      <c r="B11" s="136" t="s">
        <v>155</v>
      </c>
      <c r="C11" s="150">
        <v>170</v>
      </c>
      <c r="D11" s="150">
        <v>200</v>
      </c>
      <c r="E11" s="136" t="s">
        <v>13</v>
      </c>
      <c r="F11" s="151">
        <v>500</v>
      </c>
      <c r="G11" s="152"/>
      <c r="H11" s="150"/>
    </row>
    <row r="12" ht="38" customHeight="1" spans="1:8">
      <c r="A12" s="150">
        <v>9</v>
      </c>
      <c r="B12" s="136" t="s">
        <v>156</v>
      </c>
      <c r="C12" s="150" t="s">
        <v>157</v>
      </c>
      <c r="D12" s="150"/>
      <c r="E12" s="136" t="s">
        <v>13</v>
      </c>
      <c r="F12" s="151">
        <v>600</v>
      </c>
      <c r="G12" s="152"/>
      <c r="H12" s="150" t="s">
        <v>158</v>
      </c>
    </row>
    <row r="13" ht="38" customHeight="1" spans="1:8">
      <c r="A13" s="150">
        <v>10</v>
      </c>
      <c r="B13" s="136" t="s">
        <v>156</v>
      </c>
      <c r="C13" s="150">
        <v>180</v>
      </c>
      <c r="D13" s="150"/>
      <c r="E13" s="136" t="s">
        <v>13</v>
      </c>
      <c r="F13" s="151">
        <f>79560</f>
        <v>79560</v>
      </c>
      <c r="G13" s="152"/>
      <c r="H13" s="150" t="s">
        <v>158</v>
      </c>
    </row>
    <row r="14" ht="38" customHeight="1" spans="1:8">
      <c r="A14" s="150">
        <v>11</v>
      </c>
      <c r="B14" s="136" t="s">
        <v>159</v>
      </c>
      <c r="C14" s="150" t="s">
        <v>160</v>
      </c>
      <c r="D14" s="150" t="s">
        <v>161</v>
      </c>
      <c r="E14" s="136" t="s">
        <v>13</v>
      </c>
      <c r="F14" s="151">
        <f>4870</f>
        <v>4870</v>
      </c>
      <c r="G14" s="152"/>
      <c r="H14" s="150" t="s">
        <v>162</v>
      </c>
    </row>
    <row r="15" ht="38" customHeight="1" spans="1:8">
      <c r="A15" s="150">
        <v>12</v>
      </c>
      <c r="B15" s="136" t="s">
        <v>163</v>
      </c>
      <c r="C15" s="150" t="s">
        <v>160</v>
      </c>
      <c r="D15" s="150" t="s">
        <v>161</v>
      </c>
      <c r="E15" s="136" t="s">
        <v>13</v>
      </c>
      <c r="F15" s="151">
        <f>4055</f>
        <v>4055</v>
      </c>
      <c r="G15" s="152"/>
      <c r="H15" s="150" t="s">
        <v>162</v>
      </c>
    </row>
    <row r="16" ht="28" customHeight="1" spans="1:8">
      <c r="A16" s="150">
        <v>13</v>
      </c>
      <c r="B16" s="136" t="s">
        <v>164</v>
      </c>
      <c r="C16" s="150" t="s">
        <v>165</v>
      </c>
      <c r="D16" s="150" t="s">
        <v>166</v>
      </c>
      <c r="E16" s="136" t="s">
        <v>13</v>
      </c>
      <c r="F16" s="151">
        <f>1990</f>
        <v>1990</v>
      </c>
      <c r="G16" s="152"/>
      <c r="H16" s="150" t="s">
        <v>162</v>
      </c>
    </row>
    <row r="17" ht="28" customHeight="1" spans="1:8">
      <c r="A17" s="150">
        <v>14</v>
      </c>
      <c r="B17" s="136" t="s">
        <v>167</v>
      </c>
      <c r="C17" s="150"/>
      <c r="D17" s="150" t="s">
        <v>168</v>
      </c>
      <c r="E17" s="136" t="s">
        <v>13</v>
      </c>
      <c r="F17" s="151">
        <f>4656</f>
        <v>4656</v>
      </c>
      <c r="G17" s="152"/>
      <c r="H17" s="136" t="s">
        <v>169</v>
      </c>
    </row>
    <row r="18" ht="28" customHeight="1" spans="1:8">
      <c r="A18" s="150">
        <v>15</v>
      </c>
      <c r="B18" s="136" t="s">
        <v>170</v>
      </c>
      <c r="C18" s="150"/>
      <c r="D18" s="150" t="s">
        <v>168</v>
      </c>
      <c r="E18" s="136" t="s">
        <v>13</v>
      </c>
      <c r="F18" s="151">
        <f>2140</f>
        <v>2140</v>
      </c>
      <c r="G18" s="152"/>
      <c r="H18" s="136" t="s">
        <v>169</v>
      </c>
    </row>
    <row r="19" ht="28" customHeight="1" spans="1:8">
      <c r="A19" s="150">
        <v>16</v>
      </c>
      <c r="B19" s="136" t="s">
        <v>171</v>
      </c>
      <c r="C19" s="150">
        <v>30</v>
      </c>
      <c r="D19" s="150">
        <v>30</v>
      </c>
      <c r="E19" s="136" t="s">
        <v>13</v>
      </c>
      <c r="F19" s="151">
        <f>35666</f>
        <v>35666</v>
      </c>
      <c r="G19" s="152"/>
      <c r="H19" s="150" t="s">
        <v>162</v>
      </c>
    </row>
    <row r="20" ht="28" customHeight="1" spans="1:8">
      <c r="A20" s="150">
        <v>17</v>
      </c>
      <c r="B20" s="136" t="s">
        <v>171</v>
      </c>
      <c r="C20" s="150" t="s">
        <v>172</v>
      </c>
      <c r="D20" s="150" t="s">
        <v>173</v>
      </c>
      <c r="E20" s="136" t="s">
        <v>13</v>
      </c>
      <c r="F20" s="151">
        <f>1870</f>
        <v>1870</v>
      </c>
      <c r="G20" s="152"/>
      <c r="H20" s="150" t="s">
        <v>174</v>
      </c>
    </row>
    <row r="21" ht="28" customHeight="1" spans="1:8">
      <c r="A21" s="150">
        <v>18</v>
      </c>
      <c r="B21" s="136" t="s">
        <v>175</v>
      </c>
      <c r="C21" s="150" t="s">
        <v>172</v>
      </c>
      <c r="D21" s="150" t="s">
        <v>173</v>
      </c>
      <c r="E21" s="136" t="s">
        <v>13</v>
      </c>
      <c r="F21" s="151">
        <v>1000</v>
      </c>
      <c r="G21" s="152"/>
      <c r="H21" s="150" t="s">
        <v>174</v>
      </c>
    </row>
    <row r="22" ht="28" customHeight="1" spans="1:8">
      <c r="A22" s="150">
        <v>19</v>
      </c>
      <c r="B22" s="136" t="s">
        <v>176</v>
      </c>
      <c r="C22" s="150" t="s">
        <v>173</v>
      </c>
      <c r="D22" s="150" t="s">
        <v>173</v>
      </c>
      <c r="E22" s="136" t="s">
        <v>13</v>
      </c>
      <c r="F22" s="151">
        <f>10372+3904</f>
        <v>14276</v>
      </c>
      <c r="G22" s="152"/>
      <c r="H22" s="136" t="s">
        <v>177</v>
      </c>
    </row>
    <row r="23" ht="28" customHeight="1" spans="1:8">
      <c r="A23" s="150">
        <v>20</v>
      </c>
      <c r="B23" s="136" t="s">
        <v>178</v>
      </c>
      <c r="C23" s="150" t="s">
        <v>173</v>
      </c>
      <c r="D23" s="150" t="s">
        <v>173</v>
      </c>
      <c r="E23" s="136" t="s">
        <v>13</v>
      </c>
      <c r="F23" s="151">
        <f>56540+28540+1626</f>
        <v>86706</v>
      </c>
      <c r="G23" s="152"/>
      <c r="H23" s="136" t="s">
        <v>177</v>
      </c>
    </row>
    <row r="24" ht="28" customHeight="1" spans="1:8">
      <c r="A24" s="150">
        <v>21</v>
      </c>
      <c r="B24" s="136" t="s">
        <v>179</v>
      </c>
      <c r="C24" s="150" t="s">
        <v>173</v>
      </c>
      <c r="D24" s="150" t="s">
        <v>173</v>
      </c>
      <c r="E24" s="136" t="s">
        <v>13</v>
      </c>
      <c r="F24" s="151">
        <f>4618+628</f>
        <v>5246</v>
      </c>
      <c r="G24" s="152"/>
      <c r="H24" s="136" t="s">
        <v>177</v>
      </c>
    </row>
    <row r="25" ht="28" customHeight="1" spans="1:8">
      <c r="A25" s="150">
        <v>22</v>
      </c>
      <c r="B25" s="136" t="s">
        <v>180</v>
      </c>
      <c r="C25" s="150" t="s">
        <v>173</v>
      </c>
      <c r="D25" s="150" t="s">
        <v>173</v>
      </c>
      <c r="E25" s="136" t="s">
        <v>13</v>
      </c>
      <c r="F25" s="151">
        <f>210</f>
        <v>210</v>
      </c>
      <c r="G25" s="152"/>
      <c r="H25" s="136" t="s">
        <v>181</v>
      </c>
    </row>
    <row r="26" ht="28" customHeight="1" spans="1:8">
      <c r="A26" s="150">
        <v>23</v>
      </c>
      <c r="B26" s="136" t="s">
        <v>182</v>
      </c>
      <c r="C26" s="150" t="s">
        <v>172</v>
      </c>
      <c r="D26" s="150" t="s">
        <v>173</v>
      </c>
      <c r="E26" s="136" t="s">
        <v>13</v>
      </c>
      <c r="F26" s="151">
        <f>18056+2547</f>
        <v>20603</v>
      </c>
      <c r="G26" s="152"/>
      <c r="H26" s="136" t="s">
        <v>181</v>
      </c>
    </row>
    <row r="27" ht="28" customHeight="1" spans="1:8">
      <c r="A27" s="150">
        <v>24</v>
      </c>
      <c r="B27" s="136" t="s">
        <v>183</v>
      </c>
      <c r="C27" s="150" t="s">
        <v>172</v>
      </c>
      <c r="D27" s="150" t="s">
        <v>173</v>
      </c>
      <c r="E27" s="136" t="s">
        <v>13</v>
      </c>
      <c r="F27" s="151">
        <f>500</f>
        <v>500</v>
      </c>
      <c r="G27" s="152"/>
      <c r="H27" s="136" t="s">
        <v>177</v>
      </c>
    </row>
    <row r="28" ht="28" customHeight="1" spans="1:8">
      <c r="A28" s="150">
        <v>25</v>
      </c>
      <c r="B28" s="136" t="s">
        <v>184</v>
      </c>
      <c r="C28" s="150" t="s">
        <v>172</v>
      </c>
      <c r="D28" s="150" t="s">
        <v>173</v>
      </c>
      <c r="E28" s="136" t="s">
        <v>13</v>
      </c>
      <c r="F28" s="151">
        <v>1000</v>
      </c>
      <c r="G28" s="152"/>
      <c r="H28" s="136" t="s">
        <v>185</v>
      </c>
    </row>
    <row r="29" ht="28" customHeight="1" spans="1:8">
      <c r="A29" s="150">
        <v>26</v>
      </c>
      <c r="B29" s="136" t="s">
        <v>186</v>
      </c>
      <c r="C29" s="150" t="s">
        <v>187</v>
      </c>
      <c r="D29" s="150" t="s">
        <v>173</v>
      </c>
      <c r="E29" s="136" t="s">
        <v>13</v>
      </c>
      <c r="F29" s="151">
        <v>1200</v>
      </c>
      <c r="G29" s="152"/>
      <c r="H29" s="136" t="s">
        <v>177</v>
      </c>
    </row>
    <row r="30" ht="28" customHeight="1" spans="1:8">
      <c r="A30" s="150">
        <v>27</v>
      </c>
      <c r="B30" s="136" t="s">
        <v>188</v>
      </c>
      <c r="C30" s="150" t="s">
        <v>189</v>
      </c>
      <c r="D30" s="150"/>
      <c r="E30" s="136" t="s">
        <v>13</v>
      </c>
      <c r="F30" s="151">
        <f>10555+4830+1140+34368+7154+162007+24200+80164</f>
        <v>324418</v>
      </c>
      <c r="G30" s="152"/>
      <c r="H30" s="136" t="s">
        <v>190</v>
      </c>
    </row>
    <row r="31" ht="28" customHeight="1" spans="1:8">
      <c r="A31" s="150">
        <v>28</v>
      </c>
      <c r="B31" s="136" t="s">
        <v>191</v>
      </c>
      <c r="C31" s="150" t="s">
        <v>189</v>
      </c>
      <c r="D31" s="150">
        <v>20</v>
      </c>
      <c r="E31" s="136" t="s">
        <v>13</v>
      </c>
      <c r="F31" s="151">
        <f>5923+1109+8280+815507</f>
        <v>830819</v>
      </c>
      <c r="G31" s="152"/>
      <c r="H31" s="136" t="s">
        <v>192</v>
      </c>
    </row>
    <row r="32" ht="28" customHeight="1" spans="1:8">
      <c r="A32" s="150">
        <v>29</v>
      </c>
      <c r="B32" s="136" t="s">
        <v>193</v>
      </c>
      <c r="C32" s="150" t="s">
        <v>189</v>
      </c>
      <c r="D32" s="150"/>
      <c r="E32" s="136" t="s">
        <v>13</v>
      </c>
      <c r="F32" s="151">
        <f>1655</f>
        <v>1655</v>
      </c>
      <c r="G32" s="152"/>
      <c r="H32" s="136" t="s">
        <v>190</v>
      </c>
    </row>
    <row r="33" ht="28" customHeight="1" spans="1:8">
      <c r="A33" s="150">
        <v>30</v>
      </c>
      <c r="B33" s="136" t="s">
        <v>193</v>
      </c>
      <c r="C33" s="150" t="s">
        <v>194</v>
      </c>
      <c r="D33" s="150" t="s">
        <v>173</v>
      </c>
      <c r="E33" s="136" t="s">
        <v>13</v>
      </c>
      <c r="F33" s="151">
        <f>15313+198+25661+383937</f>
        <v>425109</v>
      </c>
      <c r="G33" s="152"/>
      <c r="H33" s="136" t="s">
        <v>190</v>
      </c>
    </row>
    <row r="34" ht="28" customHeight="1" spans="1:8">
      <c r="A34" s="150">
        <v>31</v>
      </c>
      <c r="B34" s="136" t="s">
        <v>195</v>
      </c>
      <c r="C34" s="150" t="s">
        <v>196</v>
      </c>
      <c r="D34" s="150"/>
      <c r="E34" s="136" t="s">
        <v>13</v>
      </c>
      <c r="F34" s="151">
        <f>993+959+2317</f>
        <v>4269</v>
      </c>
      <c r="G34" s="152"/>
      <c r="H34" s="136" t="s">
        <v>190</v>
      </c>
    </row>
    <row r="35" ht="28" customHeight="1" spans="1:8">
      <c r="A35" s="150">
        <v>32</v>
      </c>
      <c r="B35" s="136" t="s">
        <v>197</v>
      </c>
      <c r="C35" s="150" t="s">
        <v>189</v>
      </c>
      <c r="D35" s="150"/>
      <c r="E35" s="136" t="s">
        <v>13</v>
      </c>
      <c r="F35" s="151">
        <f>220</f>
        <v>220</v>
      </c>
      <c r="G35" s="152"/>
      <c r="H35" s="136" t="s">
        <v>190</v>
      </c>
    </row>
    <row r="36" ht="28" customHeight="1" spans="1:8">
      <c r="A36" s="150">
        <v>33</v>
      </c>
      <c r="B36" s="136" t="s">
        <v>198</v>
      </c>
      <c r="C36" s="150" t="s">
        <v>189</v>
      </c>
      <c r="D36" s="150"/>
      <c r="E36" s="136" t="s">
        <v>13</v>
      </c>
      <c r="F36" s="151">
        <f>579+4979+37760+109241</f>
        <v>152559</v>
      </c>
      <c r="G36" s="152"/>
      <c r="H36" s="136" t="s">
        <v>199</v>
      </c>
    </row>
    <row r="37" ht="28" customHeight="1" spans="1:8">
      <c r="A37" s="150">
        <v>34</v>
      </c>
      <c r="B37" s="136" t="s">
        <v>200</v>
      </c>
      <c r="C37" s="150">
        <v>25</v>
      </c>
      <c r="D37" s="150">
        <v>25</v>
      </c>
      <c r="E37" s="136" t="s">
        <v>13</v>
      </c>
      <c r="F37" s="151">
        <f>3086+34594</f>
        <v>37680</v>
      </c>
      <c r="G37" s="152"/>
      <c r="H37" s="136" t="s">
        <v>199</v>
      </c>
    </row>
    <row r="38" ht="28" customHeight="1" spans="1:8">
      <c r="A38" s="150">
        <v>35</v>
      </c>
      <c r="B38" s="136" t="s">
        <v>201</v>
      </c>
      <c r="C38" s="150" t="s">
        <v>202</v>
      </c>
      <c r="D38" s="150">
        <v>20</v>
      </c>
      <c r="E38" s="136" t="s">
        <v>13</v>
      </c>
      <c r="F38" s="151">
        <f>926+97020+44492</f>
        <v>142438</v>
      </c>
      <c r="G38" s="152"/>
      <c r="H38" s="136" t="s">
        <v>190</v>
      </c>
    </row>
    <row r="39" ht="28" customHeight="1" spans="1:8">
      <c r="A39" s="150">
        <v>36</v>
      </c>
      <c r="B39" s="136" t="s">
        <v>203</v>
      </c>
      <c r="C39" s="150" t="s">
        <v>204</v>
      </c>
      <c r="D39" s="150">
        <v>20</v>
      </c>
      <c r="E39" s="136" t="s">
        <v>13</v>
      </c>
      <c r="F39" s="151">
        <f>3047+492416</f>
        <v>495463</v>
      </c>
      <c r="G39" s="152"/>
      <c r="H39" s="136" t="s">
        <v>190</v>
      </c>
    </row>
    <row r="40" ht="28" customHeight="1" spans="1:8">
      <c r="A40" s="150">
        <v>37</v>
      </c>
      <c r="B40" s="136" t="s">
        <v>205</v>
      </c>
      <c r="C40" s="150">
        <v>20</v>
      </c>
      <c r="D40" s="150"/>
      <c r="E40" s="136" t="s">
        <v>13</v>
      </c>
      <c r="F40" s="151">
        <v>63872</v>
      </c>
      <c r="G40" s="152"/>
      <c r="H40" s="136" t="s">
        <v>206</v>
      </c>
    </row>
    <row r="41" ht="28" customHeight="1" spans="1:8">
      <c r="A41" s="150">
        <v>38</v>
      </c>
      <c r="B41" s="136" t="s">
        <v>207</v>
      </c>
      <c r="C41" s="150">
        <v>20</v>
      </c>
      <c r="D41" s="150"/>
      <c r="E41" s="136" t="s">
        <v>13</v>
      </c>
      <c r="F41" s="151">
        <f>1259</f>
        <v>1259</v>
      </c>
      <c r="G41" s="152"/>
      <c r="H41" s="136" t="s">
        <v>190</v>
      </c>
    </row>
    <row r="42" ht="28" customHeight="1" spans="1:8">
      <c r="A42" s="150">
        <v>39</v>
      </c>
      <c r="B42" s="136" t="s">
        <v>208</v>
      </c>
      <c r="C42" s="150" t="s">
        <v>160</v>
      </c>
      <c r="D42" s="150" t="s">
        <v>160</v>
      </c>
      <c r="E42" s="136" t="s">
        <v>13</v>
      </c>
      <c r="F42" s="151">
        <f>783+3124+117+3773+128086</f>
        <v>135883</v>
      </c>
      <c r="G42" s="152"/>
      <c r="H42" s="136" t="s">
        <v>190</v>
      </c>
    </row>
    <row r="43" ht="28" customHeight="1" spans="1:8">
      <c r="A43" s="150">
        <v>40</v>
      </c>
      <c r="B43" s="136" t="s">
        <v>209</v>
      </c>
      <c r="C43" s="150" t="s">
        <v>168</v>
      </c>
      <c r="D43" s="150" t="s">
        <v>210</v>
      </c>
      <c r="E43" s="136" t="s">
        <v>13</v>
      </c>
      <c r="F43" s="151">
        <f>1651+1275+7007</f>
        <v>9933</v>
      </c>
      <c r="G43" s="152"/>
      <c r="H43" s="136" t="s">
        <v>190</v>
      </c>
    </row>
    <row r="44" ht="28" customHeight="1" spans="1:8">
      <c r="A44" s="150">
        <v>41</v>
      </c>
      <c r="B44" s="136" t="s">
        <v>211</v>
      </c>
      <c r="C44" s="150" t="s">
        <v>204</v>
      </c>
      <c r="D44" s="150">
        <v>20</v>
      </c>
      <c r="E44" s="136" t="s">
        <v>13</v>
      </c>
      <c r="F44" s="151">
        <f>1423105/64</f>
        <v>22236.015625</v>
      </c>
      <c r="G44" s="152"/>
      <c r="H44" s="136" t="s">
        <v>190</v>
      </c>
    </row>
    <row r="45" ht="28" customHeight="1" spans="1:8">
      <c r="A45" s="150">
        <v>42</v>
      </c>
      <c r="B45" s="136" t="s">
        <v>212</v>
      </c>
      <c r="C45" s="150"/>
      <c r="D45" s="150"/>
      <c r="E45" s="136" t="s">
        <v>13</v>
      </c>
      <c r="F45" s="151">
        <f>3510</f>
        <v>3510</v>
      </c>
      <c r="G45" s="152"/>
      <c r="H45" s="136" t="s">
        <v>213</v>
      </c>
    </row>
    <row r="46" ht="28" customHeight="1" spans="1:8">
      <c r="A46" s="150">
        <v>43</v>
      </c>
      <c r="B46" s="136" t="s">
        <v>214</v>
      </c>
      <c r="C46" s="150">
        <v>20</v>
      </c>
      <c r="D46" s="150">
        <v>20</v>
      </c>
      <c r="E46" s="136" t="s">
        <v>13</v>
      </c>
      <c r="F46" s="151">
        <f>7476</f>
        <v>7476</v>
      </c>
      <c r="G46" s="152"/>
      <c r="H46" s="136" t="s">
        <v>190</v>
      </c>
    </row>
    <row r="47" ht="28" customHeight="1" spans="1:8">
      <c r="A47" s="150">
        <v>44</v>
      </c>
      <c r="B47" s="136" t="s">
        <v>215</v>
      </c>
      <c r="C47" s="150" t="s">
        <v>210</v>
      </c>
      <c r="D47" s="150" t="s">
        <v>173</v>
      </c>
      <c r="E47" s="136" t="s">
        <v>13</v>
      </c>
      <c r="F47" s="151">
        <f>4149</f>
        <v>4149</v>
      </c>
      <c r="G47" s="152"/>
      <c r="H47" s="136" t="s">
        <v>190</v>
      </c>
    </row>
    <row r="48" ht="28" customHeight="1" spans="1:8">
      <c r="A48" s="150">
        <v>45</v>
      </c>
      <c r="B48" s="136" t="s">
        <v>216</v>
      </c>
      <c r="C48" s="150" t="s">
        <v>217</v>
      </c>
      <c r="D48" s="150"/>
      <c r="E48" s="136" t="s">
        <v>13</v>
      </c>
      <c r="F48" s="151">
        <f>8534</f>
        <v>8534</v>
      </c>
      <c r="G48" s="152"/>
      <c r="H48" s="136" t="s">
        <v>218</v>
      </c>
    </row>
    <row r="49" ht="28" customHeight="1" spans="1:8">
      <c r="A49" s="150">
        <v>46</v>
      </c>
      <c r="B49" s="136" t="s">
        <v>219</v>
      </c>
      <c r="C49" s="150" t="s">
        <v>217</v>
      </c>
      <c r="D49" s="150"/>
      <c r="E49" s="137" t="s">
        <v>13</v>
      </c>
      <c r="F49" s="151">
        <v>715008</v>
      </c>
      <c r="G49" s="152"/>
      <c r="H49" s="136" t="s">
        <v>218</v>
      </c>
    </row>
    <row r="50" ht="28" customHeight="1" spans="1:8">
      <c r="A50" s="150">
        <v>47</v>
      </c>
      <c r="B50" s="136" t="s">
        <v>220</v>
      </c>
      <c r="C50" s="150" t="s">
        <v>172</v>
      </c>
      <c r="D50" s="150">
        <v>20</v>
      </c>
      <c r="E50" s="137" t="s">
        <v>13</v>
      </c>
      <c r="F50" s="151">
        <v>38073</v>
      </c>
      <c r="G50" s="152"/>
      <c r="H50" s="136" t="s">
        <v>190</v>
      </c>
    </row>
    <row r="51" ht="28" customHeight="1" spans="1:8">
      <c r="A51" s="150">
        <v>48</v>
      </c>
      <c r="B51" s="136" t="s">
        <v>221</v>
      </c>
      <c r="C51" s="150">
        <v>20</v>
      </c>
      <c r="D51" s="150">
        <v>20</v>
      </c>
      <c r="E51" s="137" t="s">
        <v>13</v>
      </c>
      <c r="F51" s="151">
        <v>524790</v>
      </c>
      <c r="G51" s="152"/>
      <c r="H51" s="136" t="s">
        <v>190</v>
      </c>
    </row>
    <row r="52" ht="28" customHeight="1" spans="1:8">
      <c r="A52" s="150">
        <v>49</v>
      </c>
      <c r="B52" s="136" t="s">
        <v>201</v>
      </c>
      <c r="C52" s="150">
        <v>20</v>
      </c>
      <c r="D52" s="150">
        <v>15</v>
      </c>
      <c r="E52" s="137" t="s">
        <v>13</v>
      </c>
      <c r="F52" s="151">
        <v>1000</v>
      </c>
      <c r="G52" s="152"/>
      <c r="H52" s="136" t="s">
        <v>190</v>
      </c>
    </row>
    <row r="53" ht="28" customHeight="1" spans="1:8">
      <c r="A53" s="150">
        <v>50</v>
      </c>
      <c r="B53" s="136" t="s">
        <v>222</v>
      </c>
      <c r="C53" s="150" t="s">
        <v>189</v>
      </c>
      <c r="D53" s="150">
        <v>30</v>
      </c>
      <c r="E53" s="137" t="s">
        <v>13</v>
      </c>
      <c r="F53" s="151">
        <f>1366*9+6665*49+41111</f>
        <v>379990</v>
      </c>
      <c r="G53" s="152"/>
      <c r="H53" s="136" t="s">
        <v>190</v>
      </c>
    </row>
    <row r="54" ht="28" customHeight="1" spans="1:8">
      <c r="A54" s="150">
        <v>51</v>
      </c>
      <c r="B54" s="136" t="s">
        <v>223</v>
      </c>
      <c r="C54" s="150" t="s">
        <v>210</v>
      </c>
      <c r="D54" s="150"/>
      <c r="E54" s="137" t="s">
        <v>13</v>
      </c>
      <c r="F54" s="151">
        <v>255996</v>
      </c>
      <c r="G54" s="152"/>
      <c r="H54" s="136" t="s">
        <v>224</v>
      </c>
    </row>
    <row r="55" ht="28" customHeight="1" spans="1:8">
      <c r="A55" s="150">
        <v>52</v>
      </c>
      <c r="B55" s="136" t="s">
        <v>225</v>
      </c>
      <c r="C55" s="150" t="s">
        <v>189</v>
      </c>
      <c r="D55" s="150" t="s">
        <v>210</v>
      </c>
      <c r="E55" s="137" t="s">
        <v>13</v>
      </c>
      <c r="F55" s="151">
        <f>163620+666</f>
        <v>164286</v>
      </c>
      <c r="G55" s="152"/>
      <c r="H55" s="136" t="s">
        <v>224</v>
      </c>
    </row>
    <row r="56" ht="28" customHeight="1" spans="1:8">
      <c r="A56" s="150">
        <v>53</v>
      </c>
      <c r="B56" s="136" t="s">
        <v>226</v>
      </c>
      <c r="C56" s="150" t="s">
        <v>189</v>
      </c>
      <c r="D56" s="150" t="s">
        <v>227</v>
      </c>
      <c r="E56" s="137" t="s">
        <v>13</v>
      </c>
      <c r="F56" s="151">
        <f>6093+3060+12646+5400+185400+41652</f>
        <v>254251</v>
      </c>
      <c r="G56" s="152"/>
      <c r="H56" s="136" t="s">
        <v>224</v>
      </c>
    </row>
    <row r="57" ht="28" customHeight="1" spans="1:8">
      <c r="A57" s="150">
        <v>54</v>
      </c>
      <c r="B57" s="136" t="s">
        <v>228</v>
      </c>
      <c r="C57" s="150" t="s">
        <v>173</v>
      </c>
      <c r="D57" s="150"/>
      <c r="E57" s="137" t="s">
        <v>13</v>
      </c>
      <c r="F57" s="151">
        <v>1000</v>
      </c>
      <c r="G57" s="152"/>
      <c r="H57" s="136" t="s">
        <v>190</v>
      </c>
    </row>
    <row r="58" ht="28" customHeight="1" spans="1:8">
      <c r="A58" s="150">
        <v>55</v>
      </c>
      <c r="B58" s="136" t="s">
        <v>195</v>
      </c>
      <c r="C58" s="150" t="s">
        <v>229</v>
      </c>
      <c r="D58" s="150"/>
      <c r="E58" s="137" t="s">
        <v>13</v>
      </c>
      <c r="F58" s="151">
        <f>4948*36+302967+21952+45360+5616</f>
        <v>554023</v>
      </c>
      <c r="G58" s="152"/>
      <c r="H58" s="136" t="s">
        <v>230</v>
      </c>
    </row>
    <row r="59" ht="28" customHeight="1" spans="1:8">
      <c r="A59" s="150">
        <v>56</v>
      </c>
      <c r="B59" s="136" t="s">
        <v>231</v>
      </c>
      <c r="C59" s="150">
        <v>50</v>
      </c>
      <c r="D59" s="150">
        <v>30</v>
      </c>
      <c r="E59" s="137" t="s">
        <v>13</v>
      </c>
      <c r="F59" s="151">
        <f>701856+32256</f>
        <v>734112</v>
      </c>
      <c r="G59" s="152"/>
      <c r="H59" s="136" t="s">
        <v>192</v>
      </c>
    </row>
    <row r="60" ht="28" customHeight="1" spans="1:8">
      <c r="A60" s="150">
        <v>57</v>
      </c>
      <c r="B60" s="136" t="s">
        <v>232</v>
      </c>
      <c r="C60" s="150">
        <v>40</v>
      </c>
      <c r="D60" s="150">
        <v>30</v>
      </c>
      <c r="E60" s="137" t="s">
        <v>13</v>
      </c>
      <c r="F60" s="151">
        <f>1035*25+4515*36+87120</f>
        <v>275535</v>
      </c>
      <c r="G60" s="152"/>
      <c r="H60" s="136" t="s">
        <v>192</v>
      </c>
    </row>
    <row r="61" ht="28" customHeight="1" spans="1:8">
      <c r="A61" s="150">
        <v>58</v>
      </c>
      <c r="B61" s="136" t="s">
        <v>233</v>
      </c>
      <c r="C61" s="150" t="s">
        <v>196</v>
      </c>
      <c r="D61" s="150"/>
      <c r="E61" s="137" t="s">
        <v>13</v>
      </c>
      <c r="F61" s="151">
        <f>124527+18801</f>
        <v>143328</v>
      </c>
      <c r="G61" s="152"/>
      <c r="H61" s="136" t="s">
        <v>234</v>
      </c>
    </row>
    <row r="62" ht="28" customHeight="1" spans="1:8">
      <c r="A62" s="150">
        <v>59</v>
      </c>
      <c r="B62" s="136" t="s">
        <v>235</v>
      </c>
      <c r="C62" s="150">
        <v>30</v>
      </c>
      <c r="D62" s="150">
        <v>20</v>
      </c>
      <c r="E62" s="137" t="s">
        <v>13</v>
      </c>
      <c r="F62" s="151">
        <f>1495*36</f>
        <v>53820</v>
      </c>
      <c r="G62" s="152"/>
      <c r="H62" s="136" t="s">
        <v>192</v>
      </c>
    </row>
    <row r="63" ht="28" customHeight="1" spans="1:8">
      <c r="A63" s="150">
        <v>60</v>
      </c>
      <c r="B63" s="136" t="s">
        <v>236</v>
      </c>
      <c r="C63" s="150" t="s">
        <v>189</v>
      </c>
      <c r="D63" s="150"/>
      <c r="E63" s="137" t="s">
        <v>13</v>
      </c>
      <c r="F63" s="151">
        <f>318891</f>
        <v>318891</v>
      </c>
      <c r="G63" s="152"/>
      <c r="H63" s="136" t="s">
        <v>190</v>
      </c>
    </row>
    <row r="64" ht="28" customHeight="1" spans="1:8">
      <c r="A64" s="150">
        <v>61</v>
      </c>
      <c r="B64" s="136" t="s">
        <v>237</v>
      </c>
      <c r="C64" s="150">
        <v>50</v>
      </c>
      <c r="D64" s="150">
        <v>30</v>
      </c>
      <c r="E64" s="137" t="s">
        <v>13</v>
      </c>
      <c r="F64" s="151">
        <f>6290*25</f>
        <v>157250</v>
      </c>
      <c r="G64" s="152"/>
      <c r="H64" s="136" t="s">
        <v>192</v>
      </c>
    </row>
    <row r="65" ht="28" customHeight="1" spans="1:8">
      <c r="A65" s="150">
        <v>62</v>
      </c>
      <c r="B65" s="136" t="s">
        <v>238</v>
      </c>
      <c r="C65" s="150" t="s">
        <v>202</v>
      </c>
      <c r="D65" s="150">
        <v>20</v>
      </c>
      <c r="E65" s="137" t="s">
        <v>13</v>
      </c>
      <c r="F65" s="151">
        <f>5764*49</f>
        <v>282436</v>
      </c>
      <c r="G65" s="152"/>
      <c r="H65" s="136" t="s">
        <v>190</v>
      </c>
    </row>
    <row r="66" ht="28" customHeight="1" spans="1:8">
      <c r="A66" s="150">
        <v>63</v>
      </c>
      <c r="B66" s="136" t="s">
        <v>239</v>
      </c>
      <c r="C66" s="150" t="s">
        <v>202</v>
      </c>
      <c r="D66" s="150">
        <v>20</v>
      </c>
      <c r="E66" s="137" t="s">
        <v>13</v>
      </c>
      <c r="F66" s="151">
        <f>673*49</f>
        <v>32977</v>
      </c>
      <c r="G66" s="152"/>
      <c r="H66" s="136" t="s">
        <v>190</v>
      </c>
    </row>
    <row r="67" ht="28" customHeight="1" spans="1:8">
      <c r="A67" s="150">
        <v>64</v>
      </c>
      <c r="B67" s="136" t="s">
        <v>240</v>
      </c>
      <c r="C67" s="150" t="s">
        <v>173</v>
      </c>
      <c r="D67" s="150"/>
      <c r="E67" s="137" t="s">
        <v>13</v>
      </c>
      <c r="F67" s="151">
        <f>1067*49</f>
        <v>52283</v>
      </c>
      <c r="G67" s="152"/>
      <c r="H67" s="136" t="s">
        <v>190</v>
      </c>
    </row>
    <row r="68" ht="28" customHeight="1" spans="1:8">
      <c r="A68" s="150">
        <v>65</v>
      </c>
      <c r="B68" s="136" t="s">
        <v>241</v>
      </c>
      <c r="C68" s="150"/>
      <c r="D68" s="150"/>
      <c r="E68" s="135" t="s">
        <v>242</v>
      </c>
      <c r="F68" s="151">
        <f>918.375+12+305</f>
        <v>1235.375</v>
      </c>
      <c r="G68" s="152"/>
      <c r="H68" s="136" t="s">
        <v>243</v>
      </c>
    </row>
    <row r="69" ht="28" customHeight="1" spans="1:8">
      <c r="A69" s="150">
        <v>66</v>
      </c>
      <c r="B69" s="136" t="s">
        <v>244</v>
      </c>
      <c r="C69" s="150"/>
      <c r="D69" s="150"/>
      <c r="E69" s="135" t="s">
        <v>242</v>
      </c>
      <c r="F69" s="151">
        <f>113+25+123725+231280</f>
        <v>355143</v>
      </c>
      <c r="G69" s="152"/>
      <c r="H69" s="136" t="s">
        <v>243</v>
      </c>
    </row>
    <row r="70" ht="28" customHeight="1" spans="1:8">
      <c r="A70" s="150">
        <v>67</v>
      </c>
      <c r="B70" s="136" t="s">
        <v>244</v>
      </c>
      <c r="C70" s="150" t="s">
        <v>173</v>
      </c>
      <c r="D70" s="150" t="s">
        <v>173</v>
      </c>
      <c r="E70" s="137" t="s">
        <v>13</v>
      </c>
      <c r="F70" s="151">
        <v>193984</v>
      </c>
      <c r="G70" s="152"/>
      <c r="H70" s="136" t="s">
        <v>190</v>
      </c>
    </row>
    <row r="71" ht="28" customHeight="1" spans="1:8">
      <c r="A71" s="150">
        <v>68</v>
      </c>
      <c r="B71" s="136" t="s">
        <v>245</v>
      </c>
      <c r="C71" s="150"/>
      <c r="D71" s="150"/>
      <c r="E71" s="135" t="s">
        <v>242</v>
      </c>
      <c r="F71" s="151">
        <f>70.11</f>
        <v>70.11</v>
      </c>
      <c r="G71" s="152"/>
      <c r="H71" s="136" t="s">
        <v>243</v>
      </c>
    </row>
    <row r="72" ht="28" customHeight="1" spans="1:8">
      <c r="A72" s="150">
        <v>69</v>
      </c>
      <c r="B72" s="136" t="s">
        <v>211</v>
      </c>
      <c r="C72" s="150"/>
      <c r="D72" s="150"/>
      <c r="E72" s="135" t="s">
        <v>242</v>
      </c>
      <c r="F72" s="151">
        <v>10</v>
      </c>
      <c r="G72" s="152"/>
      <c r="H72" s="136" t="s">
        <v>243</v>
      </c>
    </row>
    <row r="73" ht="28" customHeight="1" spans="1:8">
      <c r="A73" s="150">
        <v>70</v>
      </c>
      <c r="B73" s="136" t="s">
        <v>246</v>
      </c>
      <c r="C73" s="150"/>
      <c r="D73" s="150"/>
      <c r="E73" s="135" t="s">
        <v>242</v>
      </c>
      <c r="F73" s="151">
        <f>17.55+80</f>
        <v>97.55</v>
      </c>
      <c r="G73" s="152"/>
      <c r="H73" s="136" t="s">
        <v>243</v>
      </c>
    </row>
    <row r="74" ht="28" customHeight="1" spans="1:8">
      <c r="A74" s="150">
        <v>71</v>
      </c>
      <c r="B74" s="136" t="s">
        <v>247</v>
      </c>
      <c r="C74" s="150"/>
      <c r="D74" s="150"/>
      <c r="E74" s="135" t="s">
        <v>242</v>
      </c>
      <c r="F74" s="151">
        <f>230.525+260</f>
        <v>490.525</v>
      </c>
      <c r="G74" s="152"/>
      <c r="H74" s="136" t="s">
        <v>243</v>
      </c>
    </row>
    <row r="75" ht="28" customHeight="1" spans="1:8">
      <c r="A75" s="150">
        <v>72</v>
      </c>
      <c r="B75" s="136" t="s">
        <v>248</v>
      </c>
      <c r="C75" s="150"/>
      <c r="D75" s="150"/>
      <c r="E75" s="135" t="s">
        <v>242</v>
      </c>
      <c r="F75" s="151">
        <f>290.4</f>
        <v>290.4</v>
      </c>
      <c r="G75" s="152"/>
      <c r="H75" s="136" t="s">
        <v>243</v>
      </c>
    </row>
    <row r="76" ht="28" customHeight="1" spans="1:8">
      <c r="A76" s="150">
        <v>73</v>
      </c>
      <c r="B76" s="136" t="s">
        <v>249</v>
      </c>
      <c r="C76" s="150"/>
      <c r="D76" s="150"/>
      <c r="E76" s="135" t="s">
        <v>242</v>
      </c>
      <c r="F76" s="151">
        <f>37</f>
        <v>37</v>
      </c>
      <c r="G76" s="152"/>
      <c r="H76" s="136" t="s">
        <v>243</v>
      </c>
    </row>
    <row r="77" ht="50" customHeight="1" spans="1:8">
      <c r="A77" s="150">
        <v>74</v>
      </c>
      <c r="B77" s="136" t="s">
        <v>250</v>
      </c>
      <c r="C77" s="150"/>
      <c r="D77" s="150"/>
      <c r="E77" s="135" t="s">
        <v>242</v>
      </c>
      <c r="F77" s="151">
        <f>751+229+18+1285</f>
        <v>2283</v>
      </c>
      <c r="G77" s="152"/>
      <c r="H77" s="136" t="s">
        <v>243</v>
      </c>
    </row>
    <row r="78" ht="26.1" customHeight="1" spans="1:8">
      <c r="A78" s="150">
        <v>75</v>
      </c>
      <c r="B78" s="136" t="s">
        <v>251</v>
      </c>
      <c r="C78" s="150"/>
      <c r="D78" s="150"/>
      <c r="E78" s="135" t="s">
        <v>242</v>
      </c>
      <c r="F78" s="151">
        <f>31.25+1771+623</f>
        <v>2425.25</v>
      </c>
      <c r="G78" s="152"/>
      <c r="H78" s="136" t="s">
        <v>243</v>
      </c>
    </row>
    <row r="79" ht="26.1" customHeight="1" spans="1:8">
      <c r="A79" s="150">
        <v>76</v>
      </c>
      <c r="B79" s="136" t="s">
        <v>252</v>
      </c>
      <c r="C79" s="150"/>
      <c r="D79" s="150"/>
      <c r="E79" s="135" t="s">
        <v>242</v>
      </c>
      <c r="F79" s="151">
        <f>68.955</f>
        <v>68.955</v>
      </c>
      <c r="G79" s="152"/>
      <c r="H79" s="136" t="s">
        <v>243</v>
      </c>
    </row>
    <row r="80" ht="26.1" customHeight="1" spans="1:8">
      <c r="A80" s="150">
        <v>77</v>
      </c>
      <c r="B80" s="136" t="s">
        <v>253</v>
      </c>
      <c r="C80" s="150"/>
      <c r="D80" s="150"/>
      <c r="E80" s="135" t="s">
        <v>242</v>
      </c>
      <c r="F80" s="151">
        <f>74.595</f>
        <v>74.595</v>
      </c>
      <c r="G80" s="152"/>
      <c r="H80" s="136" t="s">
        <v>243</v>
      </c>
    </row>
    <row r="81" ht="37" customHeight="1" spans="1:8">
      <c r="A81" s="150">
        <v>78</v>
      </c>
      <c r="B81" s="136" t="s">
        <v>254</v>
      </c>
      <c r="C81" s="150"/>
      <c r="D81" s="150"/>
      <c r="E81" s="135" t="s">
        <v>242</v>
      </c>
      <c r="F81" s="151">
        <f>126</f>
        <v>126</v>
      </c>
      <c r="G81" s="152"/>
      <c r="H81" s="136" t="s">
        <v>243</v>
      </c>
    </row>
    <row r="82" ht="29" customHeight="1" spans="1:8">
      <c r="A82" s="150">
        <v>79</v>
      </c>
      <c r="B82" s="136" t="s">
        <v>255</v>
      </c>
      <c r="C82" s="150"/>
      <c r="D82" s="150"/>
      <c r="E82" s="150" t="s">
        <v>256</v>
      </c>
      <c r="F82" s="151">
        <f>12142+2060</f>
        <v>14202</v>
      </c>
      <c r="G82" s="152"/>
      <c r="H82" s="136" t="s">
        <v>257</v>
      </c>
    </row>
    <row r="83" ht="29" customHeight="1" spans="1:8">
      <c r="A83" s="150">
        <v>80</v>
      </c>
      <c r="B83" s="136" t="s">
        <v>258</v>
      </c>
      <c r="C83" s="150"/>
      <c r="D83" s="150"/>
      <c r="E83" s="150" t="s">
        <v>256</v>
      </c>
      <c r="F83" s="151">
        <f>56821.14+179715</f>
        <v>236536.14</v>
      </c>
      <c r="G83" s="152"/>
      <c r="H83" s="136" t="s">
        <v>257</v>
      </c>
    </row>
    <row r="84" ht="29" customHeight="1" spans="1:8">
      <c r="A84" s="150">
        <v>81</v>
      </c>
      <c r="B84" s="136" t="s">
        <v>259</v>
      </c>
      <c r="C84" s="150">
        <v>50</v>
      </c>
      <c r="D84" s="150">
        <v>30</v>
      </c>
      <c r="E84" s="137" t="s">
        <v>13</v>
      </c>
      <c r="F84" s="151">
        <v>1000</v>
      </c>
      <c r="G84" s="152"/>
      <c r="H84" s="136" t="s">
        <v>192</v>
      </c>
    </row>
    <row r="85" ht="29" customHeight="1" spans="1:8">
      <c r="A85" s="150">
        <v>82</v>
      </c>
      <c r="B85" s="136" t="s">
        <v>260</v>
      </c>
      <c r="C85" s="150" t="s">
        <v>173</v>
      </c>
      <c r="D85" s="150" t="s">
        <v>173</v>
      </c>
      <c r="E85" s="137" t="s">
        <v>13</v>
      </c>
      <c r="F85" s="151">
        <v>1000</v>
      </c>
      <c r="G85" s="152"/>
      <c r="H85" s="136" t="s">
        <v>261</v>
      </c>
    </row>
    <row r="86" ht="29" customHeight="1" spans="1:8">
      <c r="A86" s="150">
        <v>83</v>
      </c>
      <c r="B86" s="136" t="s">
        <v>262</v>
      </c>
      <c r="C86" s="150" t="s">
        <v>173</v>
      </c>
      <c r="D86" s="150" t="s">
        <v>173</v>
      </c>
      <c r="E86" s="137" t="s">
        <v>13</v>
      </c>
      <c r="F86" s="151">
        <v>1000</v>
      </c>
      <c r="G86" s="152"/>
      <c r="H86" s="136" t="s">
        <v>261</v>
      </c>
    </row>
    <row r="87" ht="29" customHeight="1" spans="1:8">
      <c r="A87" s="150">
        <v>84</v>
      </c>
      <c r="B87" s="136" t="s">
        <v>263</v>
      </c>
      <c r="C87" s="150"/>
      <c r="D87" s="150"/>
      <c r="E87" s="137" t="s">
        <v>13</v>
      </c>
      <c r="F87" s="151">
        <v>15000</v>
      </c>
      <c r="G87" s="152"/>
      <c r="H87" s="136" t="s">
        <v>264</v>
      </c>
    </row>
    <row r="88" ht="29" customHeight="1" spans="1:8">
      <c r="A88" s="150">
        <v>85</v>
      </c>
      <c r="B88" s="137" t="s">
        <v>247</v>
      </c>
      <c r="C88" s="150" t="s">
        <v>173</v>
      </c>
      <c r="D88" s="150" t="s">
        <v>173</v>
      </c>
      <c r="E88" s="137" t="s">
        <v>13</v>
      </c>
      <c r="F88" s="151">
        <v>1000</v>
      </c>
      <c r="G88" s="152"/>
      <c r="H88" s="136" t="s">
        <v>190</v>
      </c>
    </row>
    <row r="89" ht="29" customHeight="1" spans="1:10">
      <c r="A89" s="150">
        <v>86</v>
      </c>
      <c r="B89" s="150" t="s">
        <v>200</v>
      </c>
      <c r="C89" s="150" t="s">
        <v>265</v>
      </c>
      <c r="D89" s="150" t="s">
        <v>187</v>
      </c>
      <c r="E89" s="137" t="s">
        <v>13</v>
      </c>
      <c r="F89" s="151">
        <v>2000</v>
      </c>
      <c r="G89" s="11"/>
      <c r="H89" s="136" t="s">
        <v>266</v>
      </c>
      <c r="I89" s="142"/>
      <c r="J89" s="142"/>
    </row>
    <row r="90" ht="29" customHeight="1" spans="1:10">
      <c r="A90" s="150">
        <v>87</v>
      </c>
      <c r="B90" s="150" t="s">
        <v>267</v>
      </c>
      <c r="C90" s="150" t="s">
        <v>265</v>
      </c>
      <c r="D90" s="150" t="s">
        <v>187</v>
      </c>
      <c r="E90" s="137" t="s">
        <v>13</v>
      </c>
      <c r="F90" s="151">
        <v>2000</v>
      </c>
      <c r="G90" s="11"/>
      <c r="H90" s="136" t="s">
        <v>266</v>
      </c>
      <c r="I90" s="142"/>
      <c r="J90" s="142"/>
    </row>
    <row r="91" ht="29" customHeight="1" spans="1:10">
      <c r="A91" s="150">
        <v>88</v>
      </c>
      <c r="B91" s="150" t="s">
        <v>268</v>
      </c>
      <c r="C91" s="150" t="s">
        <v>265</v>
      </c>
      <c r="D91" s="150" t="s">
        <v>187</v>
      </c>
      <c r="E91" s="137" t="s">
        <v>13</v>
      </c>
      <c r="F91" s="151">
        <v>2000</v>
      </c>
      <c r="G91" s="11"/>
      <c r="H91" s="136" t="s">
        <v>266</v>
      </c>
      <c r="I91" s="142"/>
      <c r="J91" s="142"/>
    </row>
    <row r="92" ht="29" customHeight="1" spans="1:10">
      <c r="A92" s="150">
        <v>89</v>
      </c>
      <c r="B92" s="150" t="s">
        <v>269</v>
      </c>
      <c r="C92" s="150" t="s">
        <v>265</v>
      </c>
      <c r="D92" s="150" t="s">
        <v>187</v>
      </c>
      <c r="E92" s="137" t="s">
        <v>13</v>
      </c>
      <c r="F92" s="151">
        <v>2000</v>
      </c>
      <c r="G92" s="11"/>
      <c r="H92" s="136" t="s">
        <v>266</v>
      </c>
      <c r="I92" s="142"/>
      <c r="J92" s="142"/>
    </row>
    <row r="93" ht="29" customHeight="1" spans="1:10">
      <c r="A93" s="150">
        <v>90</v>
      </c>
      <c r="B93" s="150" t="s">
        <v>270</v>
      </c>
      <c r="C93" s="150" t="s">
        <v>265</v>
      </c>
      <c r="D93" s="150" t="s">
        <v>187</v>
      </c>
      <c r="E93" s="137" t="s">
        <v>13</v>
      </c>
      <c r="F93" s="151">
        <v>2000</v>
      </c>
      <c r="G93" s="11"/>
      <c r="H93" s="136" t="s">
        <v>266</v>
      </c>
      <c r="I93" s="142"/>
      <c r="J93" s="142"/>
    </row>
    <row r="94" ht="29" customHeight="1" spans="1:10">
      <c r="A94" s="150">
        <v>91</v>
      </c>
      <c r="B94" s="150" t="s">
        <v>271</v>
      </c>
      <c r="C94" s="150" t="s">
        <v>265</v>
      </c>
      <c r="D94" s="150" t="s">
        <v>187</v>
      </c>
      <c r="E94" s="137" t="s">
        <v>13</v>
      </c>
      <c r="F94" s="151">
        <v>2000</v>
      </c>
      <c r="G94" s="11"/>
      <c r="H94" s="136" t="s">
        <v>266</v>
      </c>
      <c r="I94" s="142"/>
      <c r="J94" s="142"/>
    </row>
    <row r="95" ht="29" customHeight="1" spans="1:10">
      <c r="A95" s="150">
        <v>92</v>
      </c>
      <c r="B95" s="150" t="s">
        <v>272</v>
      </c>
      <c r="C95" s="150" t="s">
        <v>265</v>
      </c>
      <c r="D95" s="150" t="s">
        <v>187</v>
      </c>
      <c r="E95" s="137" t="s">
        <v>13</v>
      </c>
      <c r="F95" s="151">
        <v>2000</v>
      </c>
      <c r="G95" s="11"/>
      <c r="H95" s="136" t="s">
        <v>266</v>
      </c>
      <c r="I95" s="142"/>
      <c r="J95" s="142"/>
    </row>
    <row r="96" ht="29" customHeight="1" spans="1:10">
      <c r="A96" s="150">
        <v>93</v>
      </c>
      <c r="B96" s="150" t="s">
        <v>273</v>
      </c>
      <c r="C96" s="150" t="s">
        <v>265</v>
      </c>
      <c r="D96" s="150" t="s">
        <v>187</v>
      </c>
      <c r="E96" s="137" t="s">
        <v>13</v>
      </c>
      <c r="F96" s="151">
        <v>2000</v>
      </c>
      <c r="G96" s="11"/>
      <c r="H96" s="136" t="s">
        <v>266</v>
      </c>
      <c r="I96" s="142"/>
      <c r="J96" s="142"/>
    </row>
    <row r="97" ht="29" customHeight="1" spans="1:10">
      <c r="A97" s="150">
        <v>94</v>
      </c>
      <c r="B97" s="150" t="s">
        <v>167</v>
      </c>
      <c r="C97" s="150" t="s">
        <v>265</v>
      </c>
      <c r="D97" s="150" t="s">
        <v>187</v>
      </c>
      <c r="E97" s="137" t="s">
        <v>13</v>
      </c>
      <c r="F97" s="151">
        <v>2000</v>
      </c>
      <c r="G97" s="11"/>
      <c r="H97" s="136" t="s">
        <v>266</v>
      </c>
      <c r="I97" s="142"/>
      <c r="J97" s="142"/>
    </row>
    <row r="98" ht="29" customHeight="1" spans="1:10">
      <c r="A98" s="150">
        <v>95</v>
      </c>
      <c r="B98" s="150" t="s">
        <v>274</v>
      </c>
      <c r="C98" s="150" t="s">
        <v>265</v>
      </c>
      <c r="D98" s="150" t="s">
        <v>187</v>
      </c>
      <c r="E98" s="137" t="s">
        <v>13</v>
      </c>
      <c r="F98" s="151">
        <v>2000</v>
      </c>
      <c r="G98" s="11"/>
      <c r="H98" s="136" t="s">
        <v>266</v>
      </c>
      <c r="I98" s="142"/>
      <c r="J98" s="142"/>
    </row>
    <row r="99" ht="29" customHeight="1" spans="1:10">
      <c r="A99" s="150">
        <v>96</v>
      </c>
      <c r="B99" s="150" t="s">
        <v>275</v>
      </c>
      <c r="C99" s="150" t="s">
        <v>265</v>
      </c>
      <c r="D99" s="150" t="s">
        <v>187</v>
      </c>
      <c r="E99" s="137" t="s">
        <v>13</v>
      </c>
      <c r="F99" s="151">
        <v>2000</v>
      </c>
      <c r="G99" s="11"/>
      <c r="H99" s="136" t="s">
        <v>276</v>
      </c>
      <c r="I99" s="142"/>
      <c r="J99" s="142"/>
    </row>
    <row r="100" ht="29" customHeight="1" spans="1:10">
      <c r="A100" s="150">
        <v>97</v>
      </c>
      <c r="B100" s="150" t="s">
        <v>277</v>
      </c>
      <c r="C100" s="150" t="s">
        <v>265</v>
      </c>
      <c r="D100" s="150" t="s">
        <v>187</v>
      </c>
      <c r="E100" s="137" t="s">
        <v>13</v>
      </c>
      <c r="F100" s="151">
        <v>2000</v>
      </c>
      <c r="G100" s="11"/>
      <c r="H100" s="136" t="s">
        <v>266</v>
      </c>
      <c r="I100" s="142"/>
      <c r="J100" s="142"/>
    </row>
    <row r="101" ht="29" customHeight="1" spans="1:10">
      <c r="A101" s="150">
        <v>98</v>
      </c>
      <c r="B101" s="150" t="s">
        <v>278</v>
      </c>
      <c r="C101" s="150" t="s">
        <v>265</v>
      </c>
      <c r="D101" s="150" t="s">
        <v>187</v>
      </c>
      <c r="E101" s="137" t="s">
        <v>13</v>
      </c>
      <c r="F101" s="151">
        <v>2000</v>
      </c>
      <c r="G101" s="11"/>
      <c r="H101" s="136" t="s">
        <v>266</v>
      </c>
      <c r="I101" s="142"/>
      <c r="J101" s="142"/>
    </row>
    <row r="102" ht="22" customHeight="1" spans="1:10">
      <c r="A102" s="120"/>
      <c r="B102" s="120"/>
      <c r="C102" s="120"/>
      <c r="D102" s="120"/>
      <c r="E102" s="120"/>
      <c r="F102" s="120"/>
      <c r="G102" s="120"/>
      <c r="H102" s="120"/>
      <c r="I102" s="142"/>
      <c r="J102" s="142"/>
    </row>
    <row r="103" ht="38" customHeight="1" spans="1:2">
      <c r="A103" s="32" t="s">
        <v>146</v>
      </c>
      <c r="B103" s="32"/>
    </row>
    <row r="104" ht="38" customHeight="1" spans="1:2">
      <c r="A104" s="32" t="s">
        <v>147</v>
      </c>
      <c r="B104" s="32"/>
    </row>
    <row r="105" ht="38" customHeight="1" spans="1:2">
      <c r="A105" s="32" t="s">
        <v>148</v>
      </c>
      <c r="B105" s="32"/>
    </row>
  </sheetData>
  <mergeCells count="12">
    <mergeCell ref="A1:H1"/>
    <mergeCell ref="C2:D2"/>
    <mergeCell ref="A102:H102"/>
    <mergeCell ref="A103:B103"/>
    <mergeCell ref="A104:B104"/>
    <mergeCell ref="A105:B105"/>
    <mergeCell ref="A2:A3"/>
    <mergeCell ref="B2:B3"/>
    <mergeCell ref="E2:E3"/>
    <mergeCell ref="F2:F3"/>
    <mergeCell ref="G2:G3"/>
    <mergeCell ref="H2:H3"/>
  </mergeCells>
  <pageMargins left="0.751388888888889" right="0.751388888888889" top="1" bottom="1" header="0.5" footer="0.5"/>
  <pageSetup paperSize="9" scale="73" fitToHeight="0" orientation="portrait"/>
  <headerFooter/>
  <rowBreaks count="6" manualBreakCount="6">
    <brk id="66" max="7" man="1"/>
    <brk id="96" max="7" man="1"/>
    <brk id="105" max="16383" man="1"/>
    <brk id="105" max="16383" man="1"/>
    <brk id="105" max="16383" man="1"/>
    <brk id="10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9"/>
  <sheetViews>
    <sheetView view="pageBreakPreview" zoomScaleNormal="100" workbookViewId="0">
      <pane ySplit="3" topLeftCell="A4" activePane="bottomLeft" state="frozen"/>
      <selection/>
      <selection pane="bottomLeft" activeCell="G2" sqref="G2:G3"/>
    </sheetView>
  </sheetViews>
  <sheetFormatPr defaultColWidth="9" defaultRowHeight="14.4"/>
  <cols>
    <col min="1" max="1" width="4.75925925925926" style="119" customWidth="1"/>
    <col min="2" max="2" width="18.3796296296296" style="120" customWidth="1"/>
    <col min="3" max="4" width="9.5" style="119" customWidth="1"/>
    <col min="5" max="5" width="5.25925925925926" style="119" customWidth="1"/>
    <col min="6" max="6" width="11.75" style="121" customWidth="1"/>
    <col min="7" max="7" width="12.6666666666667" style="119" customWidth="1"/>
    <col min="8" max="8" width="37" style="120" customWidth="1"/>
    <col min="9" max="16384" width="9" style="122"/>
  </cols>
  <sheetData>
    <row r="1" ht="44.1" customHeight="1" spans="1:8">
      <c r="A1" s="123" t="s">
        <v>279</v>
      </c>
      <c r="B1" s="124"/>
      <c r="C1" s="123"/>
      <c r="D1" s="123"/>
      <c r="E1" s="123"/>
      <c r="F1" s="125"/>
      <c r="G1" s="123"/>
      <c r="H1" s="124"/>
    </row>
    <row r="2" ht="45" customHeight="1" spans="1:8">
      <c r="A2" s="126" t="s">
        <v>1</v>
      </c>
      <c r="B2" s="127" t="s">
        <v>2</v>
      </c>
      <c r="C2" s="127" t="s">
        <v>280</v>
      </c>
      <c r="D2" s="128"/>
      <c r="E2" s="126" t="s">
        <v>4</v>
      </c>
      <c r="F2" s="129" t="s">
        <v>5</v>
      </c>
      <c r="G2" s="130" t="s">
        <v>6</v>
      </c>
      <c r="H2" s="126" t="s">
        <v>7</v>
      </c>
    </row>
    <row r="3" ht="30" customHeight="1" spans="1:8">
      <c r="A3" s="131"/>
      <c r="B3" s="128"/>
      <c r="C3" s="132" t="s">
        <v>151</v>
      </c>
      <c r="D3" s="132" t="s">
        <v>11</v>
      </c>
      <c r="E3" s="131"/>
      <c r="F3" s="133"/>
      <c r="G3" s="134"/>
      <c r="H3" s="131"/>
    </row>
    <row r="4" ht="42" customHeight="1" spans="1:8">
      <c r="A4" s="135">
        <v>1</v>
      </c>
      <c r="B4" s="136" t="s">
        <v>281</v>
      </c>
      <c r="C4" s="135" t="s">
        <v>189</v>
      </c>
      <c r="D4" s="135"/>
      <c r="E4" s="137" t="s">
        <v>282</v>
      </c>
      <c r="F4" s="138">
        <f>1258935+322830+8665+448708+341532+8629+100681</f>
        <v>2489980</v>
      </c>
      <c r="G4" s="135"/>
      <c r="H4" s="136" t="s">
        <v>283</v>
      </c>
    </row>
    <row r="5" ht="37" customHeight="1" spans="1:8">
      <c r="A5" s="135">
        <v>2</v>
      </c>
      <c r="B5" s="136" t="s">
        <v>284</v>
      </c>
      <c r="C5" s="135" t="s">
        <v>189</v>
      </c>
      <c r="D5" s="135"/>
      <c r="E5" s="137" t="s">
        <v>282</v>
      </c>
      <c r="F5" s="138">
        <f>336906+796110+29962+248227</f>
        <v>1411205</v>
      </c>
      <c r="G5" s="135"/>
      <c r="H5" s="136" t="s">
        <v>283</v>
      </c>
    </row>
    <row r="6" ht="37" customHeight="1" spans="1:8">
      <c r="A6" s="135">
        <v>3</v>
      </c>
      <c r="B6" s="136" t="s">
        <v>285</v>
      </c>
      <c r="C6" s="135" t="s">
        <v>189</v>
      </c>
      <c r="D6" s="135"/>
      <c r="E6" s="137" t="s">
        <v>282</v>
      </c>
      <c r="F6" s="138">
        <f>511989+56110+205668+27319</f>
        <v>801086</v>
      </c>
      <c r="G6" s="135"/>
      <c r="H6" s="136" t="s">
        <v>283</v>
      </c>
    </row>
    <row r="7" ht="37" customHeight="1" spans="1:8">
      <c r="A7" s="135">
        <v>4</v>
      </c>
      <c r="B7" s="136" t="s">
        <v>286</v>
      </c>
      <c r="C7" s="135" t="s">
        <v>287</v>
      </c>
      <c r="D7" s="135"/>
      <c r="E7" s="137" t="s">
        <v>282</v>
      </c>
      <c r="F7" s="138">
        <f>173145+45670.5+6205+1237088+4736+114227</f>
        <v>1581071.5</v>
      </c>
      <c r="G7" s="135"/>
      <c r="H7" s="136" t="s">
        <v>288</v>
      </c>
    </row>
    <row r="8" ht="37" customHeight="1" spans="1:8">
      <c r="A8" s="135">
        <v>5</v>
      </c>
      <c r="B8" s="136" t="s">
        <v>289</v>
      </c>
      <c r="C8" s="135" t="s">
        <v>287</v>
      </c>
      <c r="D8" s="135"/>
      <c r="E8" s="137" t="s">
        <v>282</v>
      </c>
      <c r="F8" s="138">
        <f>19380</f>
        <v>19380</v>
      </c>
      <c r="G8" s="135"/>
      <c r="H8" s="136" t="s">
        <v>288</v>
      </c>
    </row>
    <row r="9" ht="37" customHeight="1" spans="1:8">
      <c r="A9" s="135">
        <v>6</v>
      </c>
      <c r="B9" s="136" t="s">
        <v>289</v>
      </c>
      <c r="C9" s="135" t="s">
        <v>189</v>
      </c>
      <c r="D9" s="135"/>
      <c r="E9" s="137" t="s">
        <v>282</v>
      </c>
      <c r="F9" s="138">
        <f>91468.5+784125+490909</f>
        <v>1366502.5</v>
      </c>
      <c r="G9" s="135"/>
      <c r="H9" s="136" t="s">
        <v>288</v>
      </c>
    </row>
    <row r="10" ht="37" customHeight="1" spans="1:8">
      <c r="A10" s="135">
        <v>7</v>
      </c>
      <c r="B10" s="136" t="s">
        <v>290</v>
      </c>
      <c r="C10" s="135" t="s">
        <v>189</v>
      </c>
      <c r="D10" s="135"/>
      <c r="E10" s="137" t="s">
        <v>282</v>
      </c>
      <c r="F10" s="138">
        <f>625897.5+1212805.5+4443+79050+89060+14178</f>
        <v>2025434</v>
      </c>
      <c r="G10" s="135"/>
      <c r="H10" s="136" t="s">
        <v>283</v>
      </c>
    </row>
    <row r="11" ht="37" customHeight="1" spans="1:8">
      <c r="A11" s="135">
        <v>8</v>
      </c>
      <c r="B11" s="136" t="s">
        <v>291</v>
      </c>
      <c r="C11" s="135" t="s">
        <v>287</v>
      </c>
      <c r="D11" s="135"/>
      <c r="E11" s="137" t="s">
        <v>282</v>
      </c>
      <c r="F11" s="138">
        <f>40774.5</f>
        <v>40774.5</v>
      </c>
      <c r="G11" s="135"/>
      <c r="H11" s="136" t="s">
        <v>292</v>
      </c>
    </row>
    <row r="12" ht="37" customHeight="1" spans="1:8">
      <c r="A12" s="135">
        <v>9</v>
      </c>
      <c r="B12" s="136" t="s">
        <v>293</v>
      </c>
      <c r="C12" s="135" t="s">
        <v>287</v>
      </c>
      <c r="D12" s="135"/>
      <c r="E12" s="137" t="s">
        <v>282</v>
      </c>
      <c r="F12" s="138">
        <f>227076</f>
        <v>227076</v>
      </c>
      <c r="G12" s="135"/>
      <c r="H12" s="136" t="s">
        <v>292</v>
      </c>
    </row>
    <row r="13" ht="37" customHeight="1" spans="1:8">
      <c r="A13" s="135">
        <v>10</v>
      </c>
      <c r="B13" s="136" t="s">
        <v>285</v>
      </c>
      <c r="C13" s="135" t="s">
        <v>287</v>
      </c>
      <c r="D13" s="135"/>
      <c r="E13" s="137" t="s">
        <v>282</v>
      </c>
      <c r="F13" s="138">
        <f>31798</f>
        <v>31798</v>
      </c>
      <c r="G13" s="135"/>
      <c r="H13" s="136" t="s">
        <v>283</v>
      </c>
    </row>
    <row r="14" ht="37" customHeight="1" spans="1:8">
      <c r="A14" s="135">
        <v>11</v>
      </c>
      <c r="B14" s="136" t="s">
        <v>291</v>
      </c>
      <c r="C14" s="135" t="s">
        <v>287</v>
      </c>
      <c r="D14" s="135"/>
      <c r="E14" s="137" t="s">
        <v>282</v>
      </c>
      <c r="F14" s="138">
        <f>38445</f>
        <v>38445</v>
      </c>
      <c r="G14" s="135"/>
      <c r="H14" s="136" t="s">
        <v>292</v>
      </c>
    </row>
    <row r="15" ht="37" customHeight="1" spans="1:8">
      <c r="A15" s="135">
        <v>12</v>
      </c>
      <c r="B15" s="136" t="s">
        <v>290</v>
      </c>
      <c r="C15" s="135" t="s">
        <v>287</v>
      </c>
      <c r="D15" s="135"/>
      <c r="E15" s="137" t="s">
        <v>282</v>
      </c>
      <c r="F15" s="138">
        <f>439538+320749</f>
        <v>760287</v>
      </c>
      <c r="G15" s="135"/>
      <c r="H15" s="136" t="s">
        <v>283</v>
      </c>
    </row>
    <row r="16" ht="37" customHeight="1" spans="1:8">
      <c r="A16" s="135">
        <v>13</v>
      </c>
      <c r="B16" s="136" t="s">
        <v>294</v>
      </c>
      <c r="C16" s="135" t="s">
        <v>287</v>
      </c>
      <c r="D16" s="135"/>
      <c r="E16" s="137" t="s">
        <v>282</v>
      </c>
      <c r="F16" s="138">
        <f>218280</f>
        <v>218280</v>
      </c>
      <c r="G16" s="135"/>
      <c r="H16" s="136" t="s">
        <v>283</v>
      </c>
    </row>
    <row r="17" ht="26.1" customHeight="1" spans="1:8">
      <c r="A17" s="135">
        <v>14</v>
      </c>
      <c r="B17" s="136" t="s">
        <v>295</v>
      </c>
      <c r="C17" s="135"/>
      <c r="D17" s="135"/>
      <c r="E17" s="137" t="s">
        <v>282</v>
      </c>
      <c r="F17" s="138">
        <f>26775</f>
        <v>26775</v>
      </c>
      <c r="G17" s="135"/>
      <c r="H17" s="136" t="s">
        <v>296</v>
      </c>
    </row>
    <row r="18" ht="26.1" customHeight="1" spans="1:8">
      <c r="A18" s="135">
        <v>15</v>
      </c>
      <c r="B18" s="136" t="s">
        <v>297</v>
      </c>
      <c r="C18" s="135" t="s">
        <v>287</v>
      </c>
      <c r="D18" s="135"/>
      <c r="E18" s="137" t="s">
        <v>282</v>
      </c>
      <c r="F18" s="138">
        <f>49597</f>
        <v>49597</v>
      </c>
      <c r="G18" s="135"/>
      <c r="H18" s="136" t="s">
        <v>296</v>
      </c>
    </row>
    <row r="19" ht="26.1" customHeight="1" spans="1:8">
      <c r="A19" s="135">
        <v>16</v>
      </c>
      <c r="B19" s="136" t="s">
        <v>298</v>
      </c>
      <c r="C19" s="135" t="s">
        <v>287</v>
      </c>
      <c r="D19" s="135"/>
      <c r="E19" s="137" t="s">
        <v>282</v>
      </c>
      <c r="F19" s="138">
        <f>35878</f>
        <v>35878</v>
      </c>
      <c r="G19" s="135"/>
      <c r="H19" s="136" t="s">
        <v>296</v>
      </c>
    </row>
    <row r="20" ht="26.1" customHeight="1" spans="1:8">
      <c r="A20" s="135">
        <v>17</v>
      </c>
      <c r="B20" s="136" t="s">
        <v>298</v>
      </c>
      <c r="C20" s="135" t="s">
        <v>189</v>
      </c>
      <c r="D20" s="135"/>
      <c r="E20" s="137" t="s">
        <v>282</v>
      </c>
      <c r="F20" s="138">
        <f>21371+131604</f>
        <v>152975</v>
      </c>
      <c r="G20" s="135"/>
      <c r="H20" s="136" t="s">
        <v>296</v>
      </c>
    </row>
    <row r="21" ht="26.1" customHeight="1" spans="1:8">
      <c r="A21" s="135">
        <v>18</v>
      </c>
      <c r="B21" s="136" t="s">
        <v>299</v>
      </c>
      <c r="C21" s="135" t="s">
        <v>287</v>
      </c>
      <c r="D21" s="135"/>
      <c r="E21" s="137" t="s">
        <v>282</v>
      </c>
      <c r="F21" s="138">
        <f>46486+20526</f>
        <v>67012</v>
      </c>
      <c r="G21" s="135"/>
      <c r="H21" s="136" t="s">
        <v>296</v>
      </c>
    </row>
    <row r="22" ht="26.1" customHeight="1" spans="1:8">
      <c r="A22" s="135">
        <v>19</v>
      </c>
      <c r="B22" s="136" t="s">
        <v>299</v>
      </c>
      <c r="C22" s="135" t="s">
        <v>189</v>
      </c>
      <c r="D22" s="135"/>
      <c r="E22" s="137" t="s">
        <v>282</v>
      </c>
      <c r="F22" s="138">
        <f>55300</f>
        <v>55300</v>
      </c>
      <c r="G22" s="135"/>
      <c r="H22" s="136" t="s">
        <v>296</v>
      </c>
    </row>
    <row r="23" ht="26.1" customHeight="1" spans="1:8">
      <c r="A23" s="135">
        <v>20</v>
      </c>
      <c r="B23" s="136" t="s">
        <v>300</v>
      </c>
      <c r="C23" s="135" t="s">
        <v>189</v>
      </c>
      <c r="D23" s="135"/>
      <c r="E23" s="137" t="s">
        <v>282</v>
      </c>
      <c r="F23" s="138">
        <f>27319+39290</f>
        <v>66609</v>
      </c>
      <c r="G23" s="135"/>
      <c r="H23" s="136" t="s">
        <v>296</v>
      </c>
    </row>
    <row r="24" ht="26.1" customHeight="1" spans="1:8">
      <c r="A24" s="135">
        <v>21</v>
      </c>
      <c r="B24" s="136" t="s">
        <v>301</v>
      </c>
      <c r="C24" s="135" t="s">
        <v>189</v>
      </c>
      <c r="D24" s="135"/>
      <c r="E24" s="137" t="s">
        <v>282</v>
      </c>
      <c r="F24" s="138">
        <f>34516+21407</f>
        <v>55923</v>
      </c>
      <c r="G24" s="135"/>
      <c r="H24" s="136" t="s">
        <v>296</v>
      </c>
    </row>
    <row r="25" ht="26.1" customHeight="1" spans="1:8">
      <c r="A25" s="135">
        <v>22</v>
      </c>
      <c r="B25" s="136" t="s">
        <v>302</v>
      </c>
      <c r="C25" s="135" t="s">
        <v>189</v>
      </c>
      <c r="D25" s="135"/>
      <c r="E25" s="137" t="s">
        <v>282</v>
      </c>
      <c r="F25" s="138">
        <f>22289+33782+27613</f>
        <v>83684</v>
      </c>
      <c r="G25" s="135"/>
      <c r="H25" s="136" t="s">
        <v>296</v>
      </c>
    </row>
    <row r="26" ht="26.1" customHeight="1" spans="1:8">
      <c r="A26" s="135">
        <v>23</v>
      </c>
      <c r="B26" s="136" t="s">
        <v>303</v>
      </c>
      <c r="C26" s="135" t="s">
        <v>189</v>
      </c>
      <c r="D26" s="135"/>
      <c r="E26" s="137" t="s">
        <v>282</v>
      </c>
      <c r="F26" s="138">
        <f>46597+16744</f>
        <v>63341</v>
      </c>
      <c r="G26" s="135"/>
      <c r="H26" s="136" t="s">
        <v>296</v>
      </c>
    </row>
    <row r="27" ht="43" customHeight="1" spans="1:8">
      <c r="A27" s="135">
        <v>24</v>
      </c>
      <c r="B27" s="136" t="s">
        <v>286</v>
      </c>
      <c r="C27" s="135" t="s">
        <v>287</v>
      </c>
      <c r="D27" s="135"/>
      <c r="E27" s="137" t="s">
        <v>282</v>
      </c>
      <c r="F27" s="138">
        <f>14713</f>
        <v>14713</v>
      </c>
      <c r="G27" s="135"/>
      <c r="H27" s="136" t="s">
        <v>292</v>
      </c>
    </row>
    <row r="28" ht="26.1" customHeight="1" spans="1:8">
      <c r="A28" s="135">
        <v>25</v>
      </c>
      <c r="B28" s="136" t="s">
        <v>304</v>
      </c>
      <c r="C28" s="135" t="s">
        <v>189</v>
      </c>
      <c r="D28" s="135"/>
      <c r="E28" s="137" t="s">
        <v>282</v>
      </c>
      <c r="F28" s="138">
        <f>17442+46157</f>
        <v>63599</v>
      </c>
      <c r="G28" s="135"/>
      <c r="H28" s="136" t="s">
        <v>296</v>
      </c>
    </row>
    <row r="29" ht="26.1" customHeight="1" spans="1:8">
      <c r="A29" s="135">
        <v>26</v>
      </c>
      <c r="B29" s="136" t="s">
        <v>305</v>
      </c>
      <c r="C29" s="135" t="s">
        <v>189</v>
      </c>
      <c r="D29" s="135"/>
      <c r="E29" s="137" t="s">
        <v>306</v>
      </c>
      <c r="F29" s="138">
        <f>14361</f>
        <v>14361</v>
      </c>
      <c r="G29" s="135"/>
      <c r="H29" s="136" t="s">
        <v>307</v>
      </c>
    </row>
    <row r="30" ht="26.1" customHeight="1" spans="1:8">
      <c r="A30" s="135">
        <v>27</v>
      </c>
      <c r="B30" s="136" t="s">
        <v>308</v>
      </c>
      <c r="C30" s="135" t="s">
        <v>194</v>
      </c>
      <c r="D30" s="135"/>
      <c r="E30" s="137" t="s">
        <v>306</v>
      </c>
      <c r="F30" s="138">
        <f>30734</f>
        <v>30734</v>
      </c>
      <c r="G30" s="135"/>
      <c r="H30" s="136" t="s">
        <v>309</v>
      </c>
    </row>
    <row r="31" ht="26.1" customHeight="1" spans="1:8">
      <c r="A31" s="135">
        <v>28</v>
      </c>
      <c r="B31" s="136" t="s">
        <v>308</v>
      </c>
      <c r="C31" s="135" t="s">
        <v>189</v>
      </c>
      <c r="D31" s="135"/>
      <c r="E31" s="137" t="s">
        <v>306</v>
      </c>
      <c r="F31" s="138">
        <f>47164.8+76524+10577+6171+6224</f>
        <v>146660.8</v>
      </c>
      <c r="G31" s="135"/>
      <c r="H31" s="136" t="s">
        <v>309</v>
      </c>
    </row>
    <row r="32" ht="26.1" customHeight="1" spans="1:8">
      <c r="A32" s="135">
        <v>29</v>
      </c>
      <c r="B32" s="136" t="s">
        <v>310</v>
      </c>
      <c r="C32" s="135" t="s">
        <v>189</v>
      </c>
      <c r="D32" s="135"/>
      <c r="E32" s="137" t="s">
        <v>306</v>
      </c>
      <c r="F32" s="138">
        <f>28821.12+6952.32+209956+2040+8695+1925+816</f>
        <v>259205.44</v>
      </c>
      <c r="G32" s="135"/>
      <c r="H32" s="136" t="s">
        <v>309</v>
      </c>
    </row>
    <row r="33" ht="31" customHeight="1" spans="1:8">
      <c r="A33" s="135">
        <v>30</v>
      </c>
      <c r="B33" s="136" t="s">
        <v>311</v>
      </c>
      <c r="C33" s="135" t="s">
        <v>189</v>
      </c>
      <c r="D33" s="135"/>
      <c r="E33" s="137" t="s">
        <v>306</v>
      </c>
      <c r="F33" s="138">
        <f>10967.04+17462+1093</f>
        <v>29522.04</v>
      </c>
      <c r="G33" s="135"/>
      <c r="H33" s="136" t="s">
        <v>312</v>
      </c>
    </row>
    <row r="34" ht="26.1" customHeight="1" spans="1:8">
      <c r="A34" s="135">
        <v>31</v>
      </c>
      <c r="B34" s="136" t="s">
        <v>313</v>
      </c>
      <c r="C34" s="135" t="s">
        <v>196</v>
      </c>
      <c r="D34" s="135"/>
      <c r="E34" s="137" t="s">
        <v>306</v>
      </c>
      <c r="F34" s="138">
        <f>12631+12705+25850+660275</f>
        <v>711461</v>
      </c>
      <c r="G34" s="135"/>
      <c r="H34" s="136" t="s">
        <v>309</v>
      </c>
    </row>
    <row r="35" ht="33" customHeight="1" spans="1:8">
      <c r="A35" s="135">
        <v>32</v>
      </c>
      <c r="B35" s="136" t="s">
        <v>314</v>
      </c>
      <c r="C35" s="135" t="s">
        <v>189</v>
      </c>
      <c r="D35" s="135"/>
      <c r="E35" s="137" t="s">
        <v>306</v>
      </c>
      <c r="F35" s="138">
        <f>15112.32+39935.04+1809*9+1402+19797+1249+66923+112397+643192+605+7983</f>
        <v>924876.36</v>
      </c>
      <c r="G35" s="135"/>
      <c r="H35" s="136" t="s">
        <v>315</v>
      </c>
    </row>
    <row r="36" ht="33" customHeight="1" spans="1:8">
      <c r="A36" s="135">
        <v>33</v>
      </c>
      <c r="B36" s="136" t="s">
        <v>314</v>
      </c>
      <c r="C36" s="135" t="s">
        <v>210</v>
      </c>
      <c r="D36" s="135"/>
      <c r="E36" s="137" t="s">
        <v>306</v>
      </c>
      <c r="F36" s="138">
        <f>9795+9498+2900+35623</f>
        <v>57816</v>
      </c>
      <c r="G36" s="135"/>
      <c r="H36" s="136" t="s">
        <v>315</v>
      </c>
    </row>
    <row r="37" ht="33" customHeight="1" spans="1:8">
      <c r="A37" s="135">
        <v>34</v>
      </c>
      <c r="B37" s="136" t="s">
        <v>316</v>
      </c>
      <c r="C37" s="135" t="s">
        <v>189</v>
      </c>
      <c r="D37" s="135"/>
      <c r="E37" s="137" t="s">
        <v>306</v>
      </c>
      <c r="F37" s="138">
        <f>4776*49+707*25+20465+534835+55177+4386+15300+2368+65553+38432</f>
        <v>988215</v>
      </c>
      <c r="G37" s="135"/>
      <c r="H37" s="136" t="s">
        <v>315</v>
      </c>
    </row>
    <row r="38" ht="33" customHeight="1" spans="1:8">
      <c r="A38" s="135">
        <v>35</v>
      </c>
      <c r="B38" s="136" t="s">
        <v>317</v>
      </c>
      <c r="C38" s="135" t="s">
        <v>189</v>
      </c>
      <c r="D38" s="135"/>
      <c r="E38" s="137" t="s">
        <v>306</v>
      </c>
      <c r="F38" s="138">
        <f>69931+1479+315113</f>
        <v>386523</v>
      </c>
      <c r="G38" s="135"/>
      <c r="H38" s="136" t="s">
        <v>315</v>
      </c>
    </row>
    <row r="39" ht="33" customHeight="1" spans="1:8">
      <c r="A39" s="135">
        <v>36</v>
      </c>
      <c r="B39" s="136" t="s">
        <v>317</v>
      </c>
      <c r="C39" s="135" t="s">
        <v>210</v>
      </c>
      <c r="D39" s="135"/>
      <c r="E39" s="137" t="s">
        <v>306</v>
      </c>
      <c r="F39" s="138">
        <f>816</f>
        <v>816</v>
      </c>
      <c r="G39" s="135"/>
      <c r="H39" s="136" t="s">
        <v>315</v>
      </c>
    </row>
    <row r="40" ht="26.1" customHeight="1" spans="1:8">
      <c r="A40" s="135">
        <v>37</v>
      </c>
      <c r="B40" s="136" t="s">
        <v>318</v>
      </c>
      <c r="C40" s="135" t="s">
        <v>194</v>
      </c>
      <c r="D40" s="135"/>
      <c r="E40" s="137" t="s">
        <v>306</v>
      </c>
      <c r="F40" s="138">
        <f>29588+14444+107157</f>
        <v>151189</v>
      </c>
      <c r="G40" s="135"/>
      <c r="H40" s="136" t="s">
        <v>309</v>
      </c>
    </row>
    <row r="41" ht="26.1" customHeight="1" spans="1:8">
      <c r="A41" s="135">
        <v>38</v>
      </c>
      <c r="B41" s="136" t="s">
        <v>319</v>
      </c>
      <c r="C41" s="135" t="s">
        <v>194</v>
      </c>
      <c r="D41" s="135"/>
      <c r="E41" s="137" t="s">
        <v>306</v>
      </c>
      <c r="F41" s="138">
        <f>90013</f>
        <v>90013</v>
      </c>
      <c r="G41" s="135"/>
      <c r="H41" s="136" t="s">
        <v>309</v>
      </c>
    </row>
    <row r="42" ht="26.1" customHeight="1" spans="1:8">
      <c r="A42" s="135">
        <v>39</v>
      </c>
      <c r="B42" s="136" t="s">
        <v>320</v>
      </c>
      <c r="C42" s="135" t="s">
        <v>189</v>
      </c>
      <c r="D42" s="135"/>
      <c r="E42" s="137" t="s">
        <v>306</v>
      </c>
      <c r="F42" s="138">
        <f>2072.64+115853+5535</f>
        <v>123460.64</v>
      </c>
      <c r="G42" s="135"/>
      <c r="H42" s="136" t="s">
        <v>309</v>
      </c>
    </row>
    <row r="43" ht="26.1" customHeight="1" spans="1:8">
      <c r="A43" s="135">
        <v>40</v>
      </c>
      <c r="B43" s="136" t="s">
        <v>209</v>
      </c>
      <c r="C43" s="135" t="s">
        <v>168</v>
      </c>
      <c r="D43" s="135"/>
      <c r="E43" s="137" t="s">
        <v>306</v>
      </c>
      <c r="F43" s="138">
        <f>11943.18+14087*9+177027</f>
        <v>315753.18</v>
      </c>
      <c r="G43" s="135"/>
      <c r="H43" s="136" t="s">
        <v>309</v>
      </c>
    </row>
    <row r="44" ht="26.1" customHeight="1" spans="1:8">
      <c r="A44" s="135">
        <v>41</v>
      </c>
      <c r="B44" s="136" t="s">
        <v>321</v>
      </c>
      <c r="C44" s="135" t="s">
        <v>189</v>
      </c>
      <c r="D44" s="135"/>
      <c r="E44" s="137" t="s">
        <v>306</v>
      </c>
      <c r="F44" s="138">
        <f>9432.96+40636+201</f>
        <v>50269.96</v>
      </c>
      <c r="G44" s="135"/>
      <c r="H44" s="136" t="s">
        <v>312</v>
      </c>
    </row>
    <row r="45" ht="26.1" customHeight="1" spans="1:8">
      <c r="A45" s="135">
        <v>42</v>
      </c>
      <c r="B45" s="136" t="s">
        <v>322</v>
      </c>
      <c r="C45" s="135" t="s">
        <v>189</v>
      </c>
      <c r="D45" s="135"/>
      <c r="E45" s="137" t="s">
        <v>306</v>
      </c>
      <c r="F45" s="138">
        <f>1942.08+637+32476+14305+1300</f>
        <v>50660.08</v>
      </c>
      <c r="G45" s="135"/>
      <c r="H45" s="136" t="s">
        <v>309</v>
      </c>
    </row>
    <row r="46" ht="26.1" customHeight="1" spans="1:8">
      <c r="A46" s="135">
        <v>43</v>
      </c>
      <c r="B46" s="136" t="s">
        <v>323</v>
      </c>
      <c r="C46" s="135" t="s">
        <v>189</v>
      </c>
      <c r="D46" s="135"/>
      <c r="E46" s="137" t="s">
        <v>306</v>
      </c>
      <c r="F46" s="138">
        <f>52191.36+535+1909+336254+54851+1071</f>
        <v>446811.36</v>
      </c>
      <c r="G46" s="135"/>
      <c r="H46" s="136" t="s">
        <v>312</v>
      </c>
    </row>
    <row r="47" ht="26.1" customHeight="1" spans="1:8">
      <c r="A47" s="135">
        <v>44</v>
      </c>
      <c r="B47" s="136" t="s">
        <v>324</v>
      </c>
      <c r="C47" s="135" t="s">
        <v>189</v>
      </c>
      <c r="D47" s="135"/>
      <c r="E47" s="137" t="s">
        <v>306</v>
      </c>
      <c r="F47" s="138">
        <f>8797</f>
        <v>8797</v>
      </c>
      <c r="G47" s="135"/>
      <c r="H47" s="136" t="s">
        <v>325</v>
      </c>
    </row>
    <row r="48" ht="26.1" customHeight="1" spans="1:8">
      <c r="A48" s="135">
        <v>45</v>
      </c>
      <c r="B48" s="136" t="s">
        <v>188</v>
      </c>
      <c r="C48" s="135" t="s">
        <v>189</v>
      </c>
      <c r="D48" s="135"/>
      <c r="E48" s="137" t="s">
        <v>306</v>
      </c>
      <c r="F48" s="138">
        <f>94656+7099.2+1047*25+3162+283386+28432+62675+28788+74794</f>
        <v>609167.2</v>
      </c>
      <c r="G48" s="135"/>
      <c r="H48" s="136" t="s">
        <v>315</v>
      </c>
    </row>
    <row r="49" ht="26.1" customHeight="1" spans="1:8">
      <c r="A49" s="135">
        <v>46</v>
      </c>
      <c r="B49" s="136" t="s">
        <v>326</v>
      </c>
      <c r="C49" s="135" t="s">
        <v>227</v>
      </c>
      <c r="D49" s="135"/>
      <c r="E49" s="137" t="s">
        <v>282</v>
      </c>
      <c r="F49" s="138">
        <f>342</f>
        <v>342</v>
      </c>
      <c r="G49" s="135"/>
      <c r="H49" s="136" t="s">
        <v>327</v>
      </c>
    </row>
    <row r="50" ht="26.1" customHeight="1" spans="1:8">
      <c r="A50" s="135">
        <v>47</v>
      </c>
      <c r="B50" s="136" t="s">
        <v>328</v>
      </c>
      <c r="C50" s="135" t="s">
        <v>189</v>
      </c>
      <c r="D50" s="135"/>
      <c r="E50" s="137" t="s">
        <v>306</v>
      </c>
      <c r="F50" s="138">
        <f>10506</f>
        <v>10506</v>
      </c>
      <c r="G50" s="135"/>
      <c r="H50" s="136" t="s">
        <v>309</v>
      </c>
    </row>
    <row r="51" ht="26.1" customHeight="1" spans="1:8">
      <c r="A51" s="135">
        <v>48</v>
      </c>
      <c r="B51" s="136" t="s">
        <v>329</v>
      </c>
      <c r="C51" s="135" t="s">
        <v>189</v>
      </c>
      <c r="D51" s="135"/>
      <c r="E51" s="137" t="s">
        <v>306</v>
      </c>
      <c r="F51" s="138">
        <f>86904+1810+1300+567876+99796+217693</f>
        <v>975379</v>
      </c>
      <c r="G51" s="135"/>
      <c r="H51" s="136" t="s">
        <v>312</v>
      </c>
    </row>
    <row r="52" ht="26.1" customHeight="1" spans="1:8">
      <c r="A52" s="135">
        <v>49</v>
      </c>
      <c r="B52" s="136" t="s">
        <v>330</v>
      </c>
      <c r="C52" s="135" t="s">
        <v>189</v>
      </c>
      <c r="D52" s="135"/>
      <c r="E52" s="137" t="s">
        <v>306</v>
      </c>
      <c r="F52" s="138">
        <f>489</f>
        <v>489</v>
      </c>
      <c r="G52" s="135"/>
      <c r="H52" s="136" t="s">
        <v>315</v>
      </c>
    </row>
    <row r="53" ht="26.1" customHeight="1" spans="1:8">
      <c r="A53" s="135">
        <v>50</v>
      </c>
      <c r="B53" s="136" t="s">
        <v>331</v>
      </c>
      <c r="C53" s="135" t="s">
        <v>189</v>
      </c>
      <c r="D53" s="135"/>
      <c r="E53" s="137" t="s">
        <v>306</v>
      </c>
      <c r="F53" s="138">
        <f>13173.3+2932+505897</f>
        <v>522002.3</v>
      </c>
      <c r="G53" s="135"/>
      <c r="H53" s="136" t="s">
        <v>309</v>
      </c>
    </row>
    <row r="54" ht="26.1" customHeight="1" spans="1:8">
      <c r="A54" s="135">
        <v>51</v>
      </c>
      <c r="B54" s="136" t="s">
        <v>198</v>
      </c>
      <c r="C54" s="135" t="s">
        <v>189</v>
      </c>
      <c r="D54" s="135"/>
      <c r="E54" s="137" t="s">
        <v>282</v>
      </c>
      <c r="F54" s="138">
        <f>4612*64+849*64+4516</f>
        <v>354020</v>
      </c>
      <c r="G54" s="135"/>
      <c r="H54" s="136" t="s">
        <v>332</v>
      </c>
    </row>
    <row r="55" ht="26.1" customHeight="1" spans="1:8">
      <c r="A55" s="135">
        <v>52</v>
      </c>
      <c r="B55" s="136" t="s">
        <v>333</v>
      </c>
      <c r="C55" s="135" t="s">
        <v>189</v>
      </c>
      <c r="D55" s="135"/>
      <c r="E55" s="137" t="s">
        <v>306</v>
      </c>
      <c r="F55" s="138">
        <f>25557.12+48960+714+13219+22220+4753+34859</f>
        <v>150282.12</v>
      </c>
      <c r="G55" s="135"/>
      <c r="H55" s="136" t="s">
        <v>315</v>
      </c>
    </row>
    <row r="56" ht="26.1" customHeight="1" spans="1:8">
      <c r="A56" s="135">
        <v>53</v>
      </c>
      <c r="B56" s="136" t="s">
        <v>197</v>
      </c>
      <c r="C56" s="135" t="s">
        <v>189</v>
      </c>
      <c r="D56" s="135"/>
      <c r="E56" s="137" t="s">
        <v>306</v>
      </c>
      <c r="F56" s="138">
        <f>77879.04+139588+1782+14611+4369</f>
        <v>238229.04</v>
      </c>
      <c r="G56" s="135"/>
      <c r="H56" s="136" t="s">
        <v>315</v>
      </c>
    </row>
    <row r="57" ht="26.1" customHeight="1" spans="1:8">
      <c r="A57" s="135">
        <v>54</v>
      </c>
      <c r="B57" s="136" t="s">
        <v>334</v>
      </c>
      <c r="C57" s="135" t="s">
        <v>189</v>
      </c>
      <c r="D57" s="135"/>
      <c r="E57" s="137" t="s">
        <v>306</v>
      </c>
      <c r="F57" s="138">
        <f>4292.16+2166+7650</f>
        <v>14108.16</v>
      </c>
      <c r="G57" s="135"/>
      <c r="H57" s="136" t="s">
        <v>309</v>
      </c>
    </row>
    <row r="58" ht="26.1" customHeight="1" spans="1:8">
      <c r="A58" s="135">
        <v>55</v>
      </c>
      <c r="B58" s="136" t="s">
        <v>334</v>
      </c>
      <c r="C58" s="135" t="s">
        <v>168</v>
      </c>
      <c r="D58" s="135"/>
      <c r="E58" s="137" t="s">
        <v>306</v>
      </c>
      <c r="F58" s="138">
        <f>889.44+102</f>
        <v>991.44</v>
      </c>
      <c r="G58" s="135"/>
      <c r="H58" s="136" t="s">
        <v>309</v>
      </c>
    </row>
    <row r="59" ht="26.1" customHeight="1" spans="1:8">
      <c r="A59" s="135">
        <v>56</v>
      </c>
      <c r="B59" s="136" t="s">
        <v>223</v>
      </c>
      <c r="C59" s="135" t="s">
        <v>168</v>
      </c>
      <c r="D59" s="135" t="s">
        <v>210</v>
      </c>
      <c r="E59" s="137" t="s">
        <v>306</v>
      </c>
      <c r="F59" s="138">
        <f>3862*5+22656</f>
        <v>41966</v>
      </c>
      <c r="G59" s="135"/>
      <c r="H59" s="136" t="s">
        <v>309</v>
      </c>
    </row>
    <row r="60" ht="26.1" customHeight="1" spans="1:8">
      <c r="A60" s="135">
        <v>57</v>
      </c>
      <c r="B60" s="136" t="s">
        <v>335</v>
      </c>
      <c r="C60" s="135" t="s">
        <v>189</v>
      </c>
      <c r="D60" s="135"/>
      <c r="E60" s="137" t="s">
        <v>306</v>
      </c>
      <c r="F60" s="138">
        <f>2023.68+6171+9339</f>
        <v>17533.68</v>
      </c>
      <c r="G60" s="135"/>
      <c r="H60" s="136" t="s">
        <v>309</v>
      </c>
    </row>
    <row r="61" ht="26.1" customHeight="1" spans="1:8">
      <c r="A61" s="135">
        <v>58</v>
      </c>
      <c r="B61" s="136" t="s">
        <v>336</v>
      </c>
      <c r="C61" s="135" t="s">
        <v>168</v>
      </c>
      <c r="D61" s="135"/>
      <c r="E61" s="137" t="s">
        <v>306</v>
      </c>
      <c r="F61" s="138">
        <f>3180.36+1377+132234+401</f>
        <v>137192.36</v>
      </c>
      <c r="G61" s="135"/>
      <c r="H61" s="136" t="s">
        <v>337</v>
      </c>
    </row>
    <row r="62" ht="26.1" customHeight="1" spans="1:8">
      <c r="A62" s="135">
        <v>59</v>
      </c>
      <c r="B62" s="136" t="s">
        <v>338</v>
      </c>
      <c r="C62" s="135" t="s">
        <v>189</v>
      </c>
      <c r="D62" s="135"/>
      <c r="E62" s="137" t="s">
        <v>306</v>
      </c>
      <c r="F62" s="138">
        <f>221217</f>
        <v>221217</v>
      </c>
      <c r="G62" s="135"/>
      <c r="H62" s="136" t="s">
        <v>337</v>
      </c>
    </row>
    <row r="63" ht="26.1" customHeight="1" spans="1:8">
      <c r="A63" s="135">
        <v>60</v>
      </c>
      <c r="B63" s="136" t="s">
        <v>339</v>
      </c>
      <c r="C63" s="135" t="s">
        <v>168</v>
      </c>
      <c r="D63" s="135"/>
      <c r="E63" s="137" t="s">
        <v>13</v>
      </c>
      <c r="F63" s="138">
        <f>222</f>
        <v>222</v>
      </c>
      <c r="G63" s="135"/>
      <c r="H63" s="136" t="s">
        <v>340</v>
      </c>
    </row>
    <row r="64" ht="26.1" customHeight="1" spans="1:8">
      <c r="A64" s="135">
        <v>61</v>
      </c>
      <c r="B64" s="136" t="s">
        <v>341</v>
      </c>
      <c r="C64" s="135" t="s">
        <v>189</v>
      </c>
      <c r="D64" s="135"/>
      <c r="E64" s="137" t="s">
        <v>282</v>
      </c>
      <c r="F64" s="138">
        <f>1893.12+3692+339</f>
        <v>5924.12</v>
      </c>
      <c r="G64" s="135"/>
      <c r="H64" s="136" t="s">
        <v>342</v>
      </c>
    </row>
    <row r="65" ht="26.1" customHeight="1" spans="1:8">
      <c r="A65" s="135">
        <v>62</v>
      </c>
      <c r="B65" s="136" t="s">
        <v>305</v>
      </c>
      <c r="C65" s="135" t="s">
        <v>189</v>
      </c>
      <c r="D65" s="135"/>
      <c r="E65" s="137" t="s">
        <v>306</v>
      </c>
      <c r="F65" s="138">
        <f>43460.16+47111+778030+7848+128</f>
        <v>876577.16</v>
      </c>
      <c r="G65" s="135"/>
      <c r="H65" s="136" t="s">
        <v>309</v>
      </c>
    </row>
    <row r="66" ht="25" customHeight="1" spans="1:8">
      <c r="A66" s="135">
        <v>63</v>
      </c>
      <c r="B66" s="136" t="s">
        <v>343</v>
      </c>
      <c r="C66" s="135" t="s">
        <v>189</v>
      </c>
      <c r="D66" s="135"/>
      <c r="E66" s="137" t="s">
        <v>306</v>
      </c>
      <c r="F66" s="138">
        <f>7568.4+92864+546</f>
        <v>100978.4</v>
      </c>
      <c r="G66" s="135"/>
      <c r="H66" s="136" t="s">
        <v>309</v>
      </c>
    </row>
    <row r="67" ht="25" customHeight="1" spans="1:8">
      <c r="A67" s="135">
        <v>64</v>
      </c>
      <c r="B67" s="136" t="s">
        <v>343</v>
      </c>
      <c r="C67" s="135" t="s">
        <v>168</v>
      </c>
      <c r="D67" s="135"/>
      <c r="E67" s="137" t="s">
        <v>306</v>
      </c>
      <c r="F67" s="138">
        <f>3488</f>
        <v>3488</v>
      </c>
      <c r="G67" s="135"/>
      <c r="H67" s="136" t="s">
        <v>309</v>
      </c>
    </row>
    <row r="68" ht="25" customHeight="1" spans="1:8">
      <c r="A68" s="135">
        <v>65</v>
      </c>
      <c r="B68" s="136" t="s">
        <v>344</v>
      </c>
      <c r="C68" s="135" t="s">
        <v>189</v>
      </c>
      <c r="D68" s="135"/>
      <c r="E68" s="137" t="s">
        <v>282</v>
      </c>
      <c r="F68" s="138">
        <v>10000</v>
      </c>
      <c r="G68" s="135"/>
      <c r="H68" s="136" t="s">
        <v>342</v>
      </c>
    </row>
    <row r="69" ht="25" customHeight="1" spans="1:8">
      <c r="A69" s="135">
        <v>66</v>
      </c>
      <c r="B69" s="136" t="s">
        <v>345</v>
      </c>
      <c r="C69" s="135" t="s">
        <v>189</v>
      </c>
      <c r="D69" s="135"/>
      <c r="E69" s="137" t="s">
        <v>306</v>
      </c>
      <c r="F69" s="138">
        <f>21542.4+7187+1101</f>
        <v>29830.4</v>
      </c>
      <c r="G69" s="135"/>
      <c r="H69" s="136" t="s">
        <v>307</v>
      </c>
    </row>
    <row r="70" ht="25" customHeight="1" spans="1:8">
      <c r="A70" s="135">
        <v>67</v>
      </c>
      <c r="B70" s="136" t="s">
        <v>346</v>
      </c>
      <c r="C70" s="135" t="s">
        <v>217</v>
      </c>
      <c r="D70" s="135"/>
      <c r="E70" s="137" t="s">
        <v>306</v>
      </c>
      <c r="F70" s="138">
        <f>3402</f>
        <v>3402</v>
      </c>
      <c r="G70" s="135"/>
      <c r="H70" s="136" t="s">
        <v>309</v>
      </c>
    </row>
    <row r="71" ht="25" customHeight="1" spans="1:8">
      <c r="A71" s="135">
        <v>68</v>
      </c>
      <c r="B71" s="136" t="s">
        <v>347</v>
      </c>
      <c r="C71" s="135" t="s">
        <v>287</v>
      </c>
      <c r="D71" s="135"/>
      <c r="E71" s="137" t="s">
        <v>282</v>
      </c>
      <c r="F71" s="138">
        <f>62781</f>
        <v>62781</v>
      </c>
      <c r="G71" s="135"/>
      <c r="H71" s="136" t="s">
        <v>296</v>
      </c>
    </row>
    <row r="72" ht="37" customHeight="1" spans="1:8">
      <c r="A72" s="135">
        <v>69</v>
      </c>
      <c r="B72" s="136" t="s">
        <v>348</v>
      </c>
      <c r="C72" s="135" t="s">
        <v>196</v>
      </c>
      <c r="D72" s="135"/>
      <c r="E72" s="137" t="s">
        <v>306</v>
      </c>
      <c r="F72" s="138">
        <f>845</f>
        <v>845</v>
      </c>
      <c r="G72" s="135"/>
      <c r="H72" s="136" t="s">
        <v>349</v>
      </c>
    </row>
    <row r="73" ht="26.1" customHeight="1" spans="1:8">
      <c r="A73" s="135">
        <v>70</v>
      </c>
      <c r="B73" s="136" t="s">
        <v>350</v>
      </c>
      <c r="C73" s="135" t="s">
        <v>189</v>
      </c>
      <c r="D73" s="135"/>
      <c r="E73" s="137" t="s">
        <v>13</v>
      </c>
      <c r="F73" s="138">
        <f>25710.12+2550+49779+7711+578</f>
        <v>86328.12</v>
      </c>
      <c r="G73" s="135"/>
      <c r="H73" s="136" t="s">
        <v>351</v>
      </c>
    </row>
    <row r="74" ht="26.1" customHeight="1" spans="1:8">
      <c r="A74" s="135">
        <v>71</v>
      </c>
      <c r="B74" s="136" t="s">
        <v>352</v>
      </c>
      <c r="C74" s="135" t="s">
        <v>168</v>
      </c>
      <c r="D74" s="135"/>
      <c r="E74" s="137" t="s">
        <v>306</v>
      </c>
      <c r="F74" s="138">
        <f>19788+201+39896+107+45849</f>
        <v>105841</v>
      </c>
      <c r="G74" s="135"/>
      <c r="H74" s="136" t="s">
        <v>353</v>
      </c>
    </row>
    <row r="75" ht="26.1" customHeight="1" spans="1:8">
      <c r="A75" s="135">
        <v>72</v>
      </c>
      <c r="B75" s="136" t="s">
        <v>354</v>
      </c>
      <c r="C75" s="135" t="s">
        <v>189</v>
      </c>
      <c r="D75" s="135"/>
      <c r="E75" s="137" t="s">
        <v>306</v>
      </c>
      <c r="F75" s="138">
        <f>3839+41481+11220</f>
        <v>56540</v>
      </c>
      <c r="G75" s="135"/>
      <c r="H75" s="136" t="s">
        <v>353</v>
      </c>
    </row>
    <row r="76" ht="26.1" customHeight="1" spans="1:10">
      <c r="A76" s="135">
        <v>73</v>
      </c>
      <c r="B76" s="136" t="s">
        <v>355</v>
      </c>
      <c r="C76" s="11"/>
      <c r="D76" s="11"/>
      <c r="E76" s="11" t="s">
        <v>282</v>
      </c>
      <c r="F76" s="138">
        <v>20000</v>
      </c>
      <c r="G76" s="11"/>
      <c r="H76" s="11"/>
      <c r="I76" s="142"/>
      <c r="J76" s="142"/>
    </row>
    <row r="77" ht="26.1" customHeight="1" spans="1:10">
      <c r="A77" s="135">
        <v>74</v>
      </c>
      <c r="B77" s="136" t="s">
        <v>356</v>
      </c>
      <c r="C77" s="11"/>
      <c r="D77" s="11"/>
      <c r="E77" s="11" t="s">
        <v>282</v>
      </c>
      <c r="F77" s="138">
        <v>20000</v>
      </c>
      <c r="G77" s="11"/>
      <c r="H77" s="11"/>
      <c r="I77" s="142"/>
      <c r="J77" s="142"/>
    </row>
    <row r="78" ht="26.1" customHeight="1" spans="1:10">
      <c r="A78" s="135">
        <v>75</v>
      </c>
      <c r="B78" s="136" t="s">
        <v>357</v>
      </c>
      <c r="C78" s="11"/>
      <c r="D78" s="11"/>
      <c r="E78" s="11" t="s">
        <v>13</v>
      </c>
      <c r="F78" s="138">
        <v>20000</v>
      </c>
      <c r="G78" s="11"/>
      <c r="H78" s="11"/>
      <c r="I78" s="142"/>
      <c r="J78" s="142"/>
    </row>
    <row r="79" ht="26.1" customHeight="1" spans="1:10">
      <c r="A79" s="135">
        <v>76</v>
      </c>
      <c r="B79" s="136" t="s">
        <v>313</v>
      </c>
      <c r="C79" s="11"/>
      <c r="D79" s="11"/>
      <c r="E79" s="11" t="s">
        <v>13</v>
      </c>
      <c r="F79" s="138">
        <v>20000</v>
      </c>
      <c r="G79" s="11"/>
      <c r="H79" s="11"/>
      <c r="I79" s="142"/>
      <c r="J79" s="142"/>
    </row>
    <row r="80" ht="26.1" customHeight="1" spans="1:10">
      <c r="A80" s="135">
        <v>77</v>
      </c>
      <c r="B80" s="136" t="s">
        <v>358</v>
      </c>
      <c r="C80" s="11"/>
      <c r="D80" s="11"/>
      <c r="E80" s="11" t="s">
        <v>282</v>
      </c>
      <c r="F80" s="138">
        <v>20000</v>
      </c>
      <c r="G80" s="11"/>
      <c r="H80" s="11"/>
      <c r="I80" s="142"/>
      <c r="J80" s="142"/>
    </row>
    <row r="81" ht="26.1" customHeight="1" spans="1:10">
      <c r="A81" s="135">
        <v>78</v>
      </c>
      <c r="B81" s="136" t="s">
        <v>339</v>
      </c>
      <c r="C81" s="11"/>
      <c r="D81" s="11"/>
      <c r="E81" s="11" t="s">
        <v>282</v>
      </c>
      <c r="F81" s="138">
        <v>20000</v>
      </c>
      <c r="G81" s="11"/>
      <c r="H81" s="11"/>
      <c r="I81" s="142"/>
      <c r="J81" s="142"/>
    </row>
    <row r="82" ht="26.1" customHeight="1" spans="1:10">
      <c r="A82" s="135">
        <v>79</v>
      </c>
      <c r="B82" s="136" t="s">
        <v>359</v>
      </c>
      <c r="C82" s="11"/>
      <c r="D82" s="11"/>
      <c r="E82" s="11" t="s">
        <v>282</v>
      </c>
      <c r="F82" s="138">
        <v>20000</v>
      </c>
      <c r="G82" s="11"/>
      <c r="H82" s="11"/>
      <c r="I82" s="142"/>
      <c r="J82" s="142"/>
    </row>
    <row r="83" ht="15" customHeight="1" spans="1:10">
      <c r="A83" s="120"/>
      <c r="C83" s="120"/>
      <c r="D83" s="120"/>
      <c r="E83" s="120"/>
      <c r="F83" s="120"/>
      <c r="G83" s="120"/>
      <c r="I83" s="142"/>
      <c r="J83" s="142"/>
    </row>
    <row r="84" ht="36" customHeight="1" spans="1:8">
      <c r="A84" s="32" t="s">
        <v>146</v>
      </c>
      <c r="B84" s="32"/>
      <c r="G84" s="139"/>
      <c r="H84" s="140"/>
    </row>
    <row r="85" ht="36" customHeight="1" spans="1:2">
      <c r="A85" s="32" t="s">
        <v>147</v>
      </c>
      <c r="B85" s="32"/>
    </row>
    <row r="86" ht="36" customHeight="1" spans="1:2">
      <c r="A86" s="141" t="s">
        <v>148</v>
      </c>
      <c r="B86" s="141"/>
    </row>
    <row r="87" ht="30" customHeight="1"/>
    <row r="88" ht="30" customHeight="1"/>
    <row r="89" ht="30" customHeight="1"/>
  </sheetData>
  <mergeCells count="12">
    <mergeCell ref="A1:H1"/>
    <mergeCell ref="C2:D2"/>
    <mergeCell ref="A83:H83"/>
    <mergeCell ref="A84:B84"/>
    <mergeCell ref="A85:B85"/>
    <mergeCell ref="A86:B86"/>
    <mergeCell ref="A2:A3"/>
    <mergeCell ref="B2:B3"/>
    <mergeCell ref="E2:E3"/>
    <mergeCell ref="F2:F3"/>
    <mergeCell ref="G2:G3"/>
    <mergeCell ref="H2:H3"/>
  </mergeCells>
  <pageMargins left="0.751388888888889" right="0.751388888888889" top="1" bottom="1" header="0.5" footer="0.5"/>
  <pageSetup paperSize="9" scale="8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view="pageBreakPreview" zoomScaleNormal="100" workbookViewId="0">
      <selection activeCell="G3" sqref="G3"/>
    </sheetView>
  </sheetViews>
  <sheetFormatPr defaultColWidth="9" defaultRowHeight="14.4" outlineLevelCol="7"/>
  <cols>
    <col min="1" max="1" width="6.12962962962963" customWidth="1"/>
    <col min="2" max="2" width="6.87962962962963" customWidth="1"/>
    <col min="3" max="3" width="21.75" customWidth="1"/>
    <col min="4" max="4" width="29.3796296296296" customWidth="1"/>
    <col min="5" max="6" width="12.5" customWidth="1"/>
    <col min="7" max="7" width="18" customWidth="1"/>
    <col min="8" max="8" width="12.6296296296296" customWidth="1"/>
  </cols>
  <sheetData>
    <row r="1" ht="41.1" customHeight="1" spans="1:8">
      <c r="A1" s="90" t="s">
        <v>360</v>
      </c>
      <c r="B1" s="90"/>
      <c r="C1" s="90"/>
      <c r="D1" s="90"/>
      <c r="E1" s="90"/>
      <c r="F1" s="91"/>
      <c r="G1" s="90"/>
      <c r="H1" s="92"/>
    </row>
    <row r="2" ht="27.95" customHeight="1" spans="1:8">
      <c r="A2" s="93" t="s">
        <v>361</v>
      </c>
      <c r="B2" s="93"/>
      <c r="C2" s="93"/>
      <c r="D2" s="93"/>
      <c r="E2" s="93"/>
      <c r="F2" s="93"/>
      <c r="G2" s="93"/>
      <c r="H2" s="93"/>
    </row>
    <row r="3" ht="33" customHeight="1" spans="1:8">
      <c r="A3" s="94" t="s">
        <v>362</v>
      </c>
      <c r="B3" s="94" t="s">
        <v>363</v>
      </c>
      <c r="C3" s="94" t="s">
        <v>364</v>
      </c>
      <c r="D3" s="94" t="s">
        <v>365</v>
      </c>
      <c r="E3" s="94" t="s">
        <v>366</v>
      </c>
      <c r="F3" s="94" t="s">
        <v>367</v>
      </c>
      <c r="G3" s="95" t="s">
        <v>6</v>
      </c>
      <c r="H3" s="94" t="s">
        <v>368</v>
      </c>
    </row>
    <row r="4" ht="169" customHeight="1" spans="1:8">
      <c r="A4" s="96">
        <v>1</v>
      </c>
      <c r="B4" s="97"/>
      <c r="C4" s="96" t="s">
        <v>369</v>
      </c>
      <c r="D4" s="109" t="s">
        <v>370</v>
      </c>
      <c r="E4" s="96" t="s">
        <v>256</v>
      </c>
      <c r="F4" s="96">
        <f>8832</f>
        <v>8832</v>
      </c>
      <c r="G4" s="98"/>
      <c r="H4" s="117" t="s">
        <v>371</v>
      </c>
    </row>
    <row r="5" ht="27.95" customHeight="1" spans="1:8">
      <c r="A5" s="100"/>
      <c r="B5" s="101"/>
      <c r="C5" s="102"/>
      <c r="D5" s="102"/>
      <c r="E5" s="102"/>
      <c r="F5" s="102"/>
      <c r="G5" s="103"/>
      <c r="H5" s="104"/>
    </row>
    <row r="6" ht="27.95" customHeight="1" spans="1:8">
      <c r="A6" s="100"/>
      <c r="B6" s="101"/>
      <c r="C6" s="102"/>
      <c r="D6" s="102"/>
      <c r="E6" s="102"/>
      <c r="F6" s="102"/>
      <c r="G6" s="103"/>
      <c r="H6" s="104"/>
    </row>
    <row r="7" ht="27.95" customHeight="1" spans="1:8">
      <c r="A7" s="100"/>
      <c r="B7" s="101"/>
      <c r="C7" s="102"/>
      <c r="D7" s="102"/>
      <c r="E7" s="102"/>
      <c r="F7" s="102"/>
      <c r="G7" s="103"/>
      <c r="H7" s="104"/>
    </row>
    <row r="8" ht="27.95" customHeight="1" spans="1:8">
      <c r="A8" s="100"/>
      <c r="B8" s="101"/>
      <c r="C8" s="102"/>
      <c r="D8" s="102"/>
      <c r="E8" s="102"/>
      <c r="F8" s="102"/>
      <c r="G8" s="103"/>
      <c r="H8" s="104"/>
    </row>
    <row r="9" ht="45" customHeight="1" spans="1:3">
      <c r="A9" s="118" t="s">
        <v>146</v>
      </c>
      <c r="B9" s="118"/>
      <c r="C9" s="118"/>
    </row>
    <row r="10" ht="42" customHeight="1" spans="1:3">
      <c r="A10" s="118" t="s">
        <v>147</v>
      </c>
      <c r="B10" s="118"/>
      <c r="C10" s="118"/>
    </row>
    <row r="11" ht="42" customHeight="1" spans="1:3">
      <c r="A11" s="118" t="s">
        <v>148</v>
      </c>
      <c r="B11" s="118"/>
      <c r="C11" s="118"/>
    </row>
    <row r="12" ht="42" customHeight="1"/>
  </sheetData>
  <mergeCells count="5">
    <mergeCell ref="A1:H1"/>
    <mergeCell ref="A2:H2"/>
    <mergeCell ref="A9:C9"/>
    <mergeCell ref="A10:C10"/>
    <mergeCell ref="A11:C11"/>
  </mergeCells>
  <pageMargins left="0.75" right="0.75" top="1" bottom="1" header="0.5" footer="0.5"/>
  <pageSetup paperSize="9" scale="73"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view="pageBreakPreview" zoomScaleNormal="100" workbookViewId="0">
      <selection activeCell="G3" sqref="G3"/>
    </sheetView>
  </sheetViews>
  <sheetFormatPr defaultColWidth="9" defaultRowHeight="14.4" outlineLevelCol="7"/>
  <cols>
    <col min="1" max="1" width="6.12962962962963" customWidth="1"/>
    <col min="2" max="2" width="6.87962962962963" customWidth="1"/>
    <col min="3" max="3" width="21.75" customWidth="1"/>
    <col min="4" max="4" width="29.3796296296296" customWidth="1"/>
    <col min="5" max="6" width="12.5" customWidth="1"/>
    <col min="7" max="7" width="18" customWidth="1"/>
    <col min="8" max="8" width="12.6296296296296" customWidth="1"/>
  </cols>
  <sheetData>
    <row r="1" ht="41.1" customHeight="1" spans="1:8">
      <c r="A1" s="90" t="s">
        <v>360</v>
      </c>
      <c r="B1" s="90"/>
      <c r="C1" s="90"/>
      <c r="D1" s="90"/>
      <c r="E1" s="90"/>
      <c r="F1" s="91"/>
      <c r="G1" s="90"/>
      <c r="H1" s="92"/>
    </row>
    <row r="2" ht="27.95" customHeight="1" spans="1:8">
      <c r="A2" s="106" t="s">
        <v>372</v>
      </c>
      <c r="B2" s="93"/>
      <c r="C2" s="93"/>
      <c r="D2" s="93"/>
      <c r="E2" s="93"/>
      <c r="F2" s="93"/>
      <c r="G2" s="93"/>
      <c r="H2" s="93"/>
    </row>
    <row r="3" ht="33" customHeight="1" spans="1:8">
      <c r="A3" s="107" t="s">
        <v>1</v>
      </c>
      <c r="B3" s="107" t="s">
        <v>373</v>
      </c>
      <c r="C3" s="107" t="s">
        <v>374</v>
      </c>
      <c r="D3" s="107" t="s">
        <v>375</v>
      </c>
      <c r="E3" s="107" t="s">
        <v>4</v>
      </c>
      <c r="F3" s="107" t="s">
        <v>5</v>
      </c>
      <c r="G3" s="107" t="s">
        <v>6</v>
      </c>
      <c r="H3" s="107" t="s">
        <v>7</v>
      </c>
    </row>
    <row r="4" ht="36.95" customHeight="1" spans="1:8">
      <c r="A4" s="96">
        <v>1</v>
      </c>
      <c r="B4" s="97"/>
      <c r="C4" s="108" t="s">
        <v>376</v>
      </c>
      <c r="D4" s="109" t="s">
        <v>377</v>
      </c>
      <c r="E4" s="96" t="s">
        <v>256</v>
      </c>
      <c r="F4" s="96">
        <f>25898</f>
        <v>25898</v>
      </c>
      <c r="G4" s="98"/>
      <c r="H4" s="99" t="s">
        <v>371</v>
      </c>
    </row>
    <row r="5" ht="102" customHeight="1" spans="1:8">
      <c r="A5" s="96">
        <v>2</v>
      </c>
      <c r="B5" s="97"/>
      <c r="C5" s="108" t="s">
        <v>378</v>
      </c>
      <c r="D5" s="110" t="s">
        <v>379</v>
      </c>
      <c r="E5" s="96" t="s">
        <v>256</v>
      </c>
      <c r="F5" s="96">
        <f>1850+11</f>
        <v>1861</v>
      </c>
      <c r="G5" s="98"/>
      <c r="H5" s="99" t="s">
        <v>371</v>
      </c>
    </row>
    <row r="6" ht="45" customHeight="1" spans="1:8">
      <c r="A6" s="96">
        <v>3</v>
      </c>
      <c r="B6" s="97"/>
      <c r="C6" s="108" t="s">
        <v>378</v>
      </c>
      <c r="D6" s="96" t="s">
        <v>380</v>
      </c>
      <c r="E6" s="96" t="s">
        <v>256</v>
      </c>
      <c r="F6" s="96">
        <f>33558*2</f>
        <v>67116</v>
      </c>
      <c r="G6" s="98"/>
      <c r="H6" s="99" t="s">
        <v>371</v>
      </c>
    </row>
    <row r="7" s="39" customFormat="1" ht="27.95" customHeight="1" spans="1:8">
      <c r="A7" s="77">
        <v>4</v>
      </c>
      <c r="B7" s="82"/>
      <c r="C7" s="77" t="s">
        <v>381</v>
      </c>
      <c r="D7" s="111" t="s">
        <v>382</v>
      </c>
      <c r="E7" s="77" t="s">
        <v>256</v>
      </c>
      <c r="F7" s="77">
        <f>33558.0418</f>
        <v>33558.0418</v>
      </c>
      <c r="G7" s="88"/>
      <c r="H7" s="81" t="s">
        <v>371</v>
      </c>
    </row>
    <row r="8" ht="27.95" customHeight="1" spans="1:8">
      <c r="A8" s="96">
        <v>5</v>
      </c>
      <c r="B8" s="97"/>
      <c r="C8" s="96" t="s">
        <v>383</v>
      </c>
      <c r="D8" s="96" t="s">
        <v>384</v>
      </c>
      <c r="E8" s="96" t="s">
        <v>385</v>
      </c>
      <c r="F8" s="96">
        <f>1.6+8.5+0.3+11.52*0.02</f>
        <v>10.6304</v>
      </c>
      <c r="G8" s="98"/>
      <c r="H8" s="99" t="s">
        <v>371</v>
      </c>
    </row>
    <row r="9" ht="27.95" customHeight="1" spans="1:8">
      <c r="A9" s="112"/>
      <c r="B9" s="113"/>
      <c r="C9" s="112"/>
      <c r="D9" s="112"/>
      <c r="E9" s="112"/>
      <c r="F9" s="112"/>
      <c r="G9" s="114"/>
      <c r="H9" s="115"/>
    </row>
    <row r="10" ht="50" customHeight="1" spans="1:8">
      <c r="A10" s="116" t="s">
        <v>146</v>
      </c>
      <c r="B10" s="116"/>
      <c r="C10" s="116"/>
      <c r="D10" s="115"/>
      <c r="E10" s="115"/>
      <c r="H10" s="115"/>
    </row>
    <row r="11" ht="50" customHeight="1" spans="1:8">
      <c r="A11" s="116" t="s">
        <v>147</v>
      </c>
      <c r="B11" s="116"/>
      <c r="C11" s="116"/>
      <c r="D11" s="115"/>
      <c r="E11" s="115"/>
      <c r="H11" s="115"/>
    </row>
    <row r="12" ht="50" customHeight="1" spans="1:8">
      <c r="A12" s="116" t="s">
        <v>148</v>
      </c>
      <c r="B12" s="116"/>
      <c r="C12" s="116"/>
      <c r="D12" s="115"/>
      <c r="E12" s="115"/>
      <c r="H12" s="115"/>
    </row>
    <row r="13" ht="42" customHeight="1"/>
  </sheetData>
  <mergeCells count="6">
    <mergeCell ref="A1:H1"/>
    <mergeCell ref="A2:H2"/>
    <mergeCell ref="A10:C10"/>
    <mergeCell ref="A11:C11"/>
    <mergeCell ref="A12:C12"/>
    <mergeCell ref="B4:B6"/>
  </mergeCells>
  <pageMargins left="0.75" right="0.75" top="1" bottom="1" header="0.5" footer="0.5"/>
  <pageSetup paperSize="9" scale="7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view="pageBreakPreview" zoomScaleNormal="100" workbookViewId="0">
      <selection activeCell="G3" sqref="G3"/>
    </sheetView>
  </sheetViews>
  <sheetFormatPr defaultColWidth="9" defaultRowHeight="14.4" outlineLevelCol="7"/>
  <cols>
    <col min="1" max="1" width="6.12962962962963" customWidth="1"/>
    <col min="2" max="2" width="6.87962962962963" customWidth="1"/>
    <col min="3" max="3" width="21.75" customWidth="1"/>
    <col min="4" max="4" width="29.3796296296296" customWidth="1"/>
    <col min="5" max="6" width="12.5" customWidth="1"/>
    <col min="7" max="7" width="18" customWidth="1"/>
    <col min="8" max="8" width="12.6296296296296" customWidth="1"/>
  </cols>
  <sheetData>
    <row r="1" ht="41.1" customHeight="1" spans="1:8">
      <c r="A1" s="90" t="s">
        <v>360</v>
      </c>
      <c r="B1" s="90"/>
      <c r="C1" s="90"/>
      <c r="D1" s="90"/>
      <c r="E1" s="90"/>
      <c r="F1" s="91"/>
      <c r="G1" s="90"/>
      <c r="H1" s="92"/>
    </row>
    <row r="2" ht="27.95" customHeight="1" spans="1:8">
      <c r="A2" s="93" t="s">
        <v>361</v>
      </c>
      <c r="B2" s="93"/>
      <c r="C2" s="93"/>
      <c r="D2" s="93"/>
      <c r="E2" s="93"/>
      <c r="F2" s="93"/>
      <c r="G2" s="93"/>
      <c r="H2" s="93"/>
    </row>
    <row r="3" ht="33" customHeight="1" spans="1:8">
      <c r="A3" s="94" t="s">
        <v>362</v>
      </c>
      <c r="B3" s="94" t="s">
        <v>363</v>
      </c>
      <c r="C3" s="94" t="s">
        <v>364</v>
      </c>
      <c r="D3" s="94" t="s">
        <v>365</v>
      </c>
      <c r="E3" s="94" t="s">
        <v>366</v>
      </c>
      <c r="F3" s="94" t="s">
        <v>367</v>
      </c>
      <c r="G3" s="95" t="s">
        <v>6</v>
      </c>
      <c r="H3" s="94" t="s">
        <v>368</v>
      </c>
    </row>
    <row r="4" ht="44" customHeight="1" spans="1:8">
      <c r="A4" s="96">
        <v>1</v>
      </c>
      <c r="B4" s="97"/>
      <c r="C4" s="96" t="s">
        <v>386</v>
      </c>
      <c r="D4" s="96" t="s">
        <v>387</v>
      </c>
      <c r="E4" s="96" t="s">
        <v>388</v>
      </c>
      <c r="F4" s="96">
        <v>32000</v>
      </c>
      <c r="G4" s="98"/>
      <c r="H4" s="99" t="s">
        <v>371</v>
      </c>
    </row>
    <row r="5" ht="27.95" customHeight="1" spans="1:8">
      <c r="A5" s="100"/>
      <c r="B5" s="101"/>
      <c r="C5" s="102"/>
      <c r="D5" s="102"/>
      <c r="E5" s="102"/>
      <c r="F5" s="102"/>
      <c r="G5" s="103"/>
      <c r="H5" s="104"/>
    </row>
    <row r="6" ht="27.95" customHeight="1" spans="1:8">
      <c r="A6" s="100"/>
      <c r="B6" s="101"/>
      <c r="C6" s="102"/>
      <c r="D6" s="102"/>
      <c r="E6" s="102"/>
      <c r="F6" s="102"/>
      <c r="G6" s="103"/>
      <c r="H6" s="104"/>
    </row>
    <row r="7" ht="48" customHeight="1" spans="1:3">
      <c r="A7" s="105" t="s">
        <v>146</v>
      </c>
      <c r="B7" s="105"/>
      <c r="C7" s="105"/>
    </row>
    <row r="8" ht="48" customHeight="1" spans="1:3">
      <c r="A8" s="105" t="s">
        <v>147</v>
      </c>
      <c r="B8" s="105"/>
      <c r="C8" s="105"/>
    </row>
    <row r="9" ht="48" customHeight="1" spans="1:3">
      <c r="A9" s="105" t="s">
        <v>148</v>
      </c>
      <c r="B9" s="105"/>
      <c r="C9" s="105"/>
    </row>
    <row r="10" ht="42" customHeight="1"/>
  </sheetData>
  <mergeCells count="5">
    <mergeCell ref="A1:H1"/>
    <mergeCell ref="A2:H2"/>
    <mergeCell ref="A7:C7"/>
    <mergeCell ref="A8:C8"/>
    <mergeCell ref="A9:C9"/>
  </mergeCells>
  <pageMargins left="0.75" right="0.75" top="1" bottom="1" header="0.5" footer="0.5"/>
  <pageSetup paperSize="9" scale="73"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6"/>
  <sheetViews>
    <sheetView view="pageBreakPreview" zoomScaleNormal="100" workbookViewId="0">
      <selection activeCell="G3" sqref="G3"/>
    </sheetView>
  </sheetViews>
  <sheetFormatPr defaultColWidth="9" defaultRowHeight="14.4" outlineLevelCol="7"/>
  <cols>
    <col min="1" max="1" width="6" style="39" customWidth="1"/>
    <col min="2" max="2" width="6.87962962962963" style="39" customWidth="1"/>
    <col min="3" max="3" width="15.8796296296296" style="39" customWidth="1"/>
    <col min="4" max="4" width="26.7592592592593" style="39" customWidth="1"/>
    <col min="5" max="5" width="11.5" style="39" customWidth="1"/>
    <col min="6" max="6" width="11.7592592592593" style="39" customWidth="1"/>
    <col min="7" max="7" width="17.7592592592593" style="39" customWidth="1"/>
    <col min="8" max="8" width="13.7592592592593" style="39" customWidth="1"/>
    <col min="9" max="16384" width="9" style="39"/>
  </cols>
  <sheetData>
    <row r="1" ht="41.1" customHeight="1" spans="1:8">
      <c r="A1" s="40" t="s">
        <v>360</v>
      </c>
      <c r="B1" s="40"/>
      <c r="C1" s="40"/>
      <c r="D1" s="40"/>
      <c r="E1" s="40"/>
      <c r="F1" s="73"/>
      <c r="G1" s="40"/>
      <c r="H1" s="74"/>
    </row>
    <row r="2" ht="27.95" customHeight="1" spans="1:8">
      <c r="A2" s="75" t="s">
        <v>372</v>
      </c>
      <c r="B2" s="76"/>
      <c r="C2" s="76"/>
      <c r="D2" s="76"/>
      <c r="E2" s="76"/>
      <c r="F2" s="76"/>
      <c r="G2" s="76"/>
      <c r="H2" s="76"/>
    </row>
    <row r="3" ht="33" customHeight="1" spans="1:8">
      <c r="A3" s="43" t="s">
        <v>1</v>
      </c>
      <c r="B3" s="43" t="s">
        <v>373</v>
      </c>
      <c r="C3" s="43" t="s">
        <v>374</v>
      </c>
      <c r="D3" s="43" t="s">
        <v>375</v>
      </c>
      <c r="E3" s="43" t="s">
        <v>4</v>
      </c>
      <c r="F3" s="43" t="s">
        <v>5</v>
      </c>
      <c r="G3" s="43" t="s">
        <v>6</v>
      </c>
      <c r="H3" s="43" t="s">
        <v>7</v>
      </c>
    </row>
    <row r="4" ht="32.1" customHeight="1" spans="1:8">
      <c r="A4" s="77">
        <v>1</v>
      </c>
      <c r="B4" s="78" t="s">
        <v>389</v>
      </c>
      <c r="C4" s="79" t="s">
        <v>390</v>
      </c>
      <c r="D4" s="77" t="s">
        <v>391</v>
      </c>
      <c r="E4" s="77" t="s">
        <v>388</v>
      </c>
      <c r="F4" s="77">
        <f>13546</f>
        <v>13546</v>
      </c>
      <c r="G4" s="88"/>
      <c r="H4" s="81" t="s">
        <v>371</v>
      </c>
    </row>
    <row r="5" ht="27.95" customHeight="1" spans="1:8">
      <c r="A5" s="77">
        <v>2</v>
      </c>
      <c r="B5" s="82"/>
      <c r="C5" s="79" t="s">
        <v>392</v>
      </c>
      <c r="D5" s="77" t="s">
        <v>391</v>
      </c>
      <c r="E5" s="77" t="s">
        <v>388</v>
      </c>
      <c r="F5" s="77">
        <v>1</v>
      </c>
      <c r="G5" s="88"/>
      <c r="H5" s="81" t="s">
        <v>371</v>
      </c>
    </row>
    <row r="6" ht="27.95" customHeight="1" spans="1:8">
      <c r="A6" s="77">
        <v>3</v>
      </c>
      <c r="B6" s="82"/>
      <c r="C6" s="79" t="s">
        <v>393</v>
      </c>
      <c r="D6" s="77" t="s">
        <v>394</v>
      </c>
      <c r="E6" s="77" t="s">
        <v>388</v>
      </c>
      <c r="F6" s="77">
        <f>424</f>
        <v>424</v>
      </c>
      <c r="G6" s="88"/>
      <c r="H6" s="81" t="s">
        <v>371</v>
      </c>
    </row>
    <row r="7" ht="39.95" customHeight="1" spans="1:8">
      <c r="A7" s="77">
        <v>4</v>
      </c>
      <c r="B7" s="82"/>
      <c r="C7" s="79" t="s">
        <v>395</v>
      </c>
      <c r="D7" s="77" t="s">
        <v>391</v>
      </c>
      <c r="E7" s="77" t="s">
        <v>388</v>
      </c>
      <c r="F7" s="77">
        <v>1</v>
      </c>
      <c r="G7" s="88"/>
      <c r="H7" s="81" t="s">
        <v>371</v>
      </c>
    </row>
    <row r="8" ht="33" customHeight="1" spans="1:8">
      <c r="A8" s="77">
        <v>5</v>
      </c>
      <c r="B8" s="82"/>
      <c r="C8" s="79" t="s">
        <v>396</v>
      </c>
      <c r="D8" s="77" t="s">
        <v>397</v>
      </c>
      <c r="E8" s="77" t="s">
        <v>388</v>
      </c>
      <c r="F8" s="77">
        <f>820+3259+500</f>
        <v>4579</v>
      </c>
      <c r="G8" s="88"/>
      <c r="H8" s="81" t="s">
        <v>371</v>
      </c>
    </row>
    <row r="9" ht="27.95" customHeight="1" spans="1:8">
      <c r="A9" s="77">
        <v>6</v>
      </c>
      <c r="B9" s="82"/>
      <c r="C9" s="79" t="s">
        <v>398</v>
      </c>
      <c r="D9" s="77" t="s">
        <v>399</v>
      </c>
      <c r="E9" s="77" t="s">
        <v>388</v>
      </c>
      <c r="F9" s="77">
        <v>1</v>
      </c>
      <c r="G9" s="88"/>
      <c r="H9" s="81" t="s">
        <v>371</v>
      </c>
    </row>
    <row r="10" ht="46" customHeight="1" spans="1:8">
      <c r="A10" s="77">
        <v>7</v>
      </c>
      <c r="B10" s="82"/>
      <c r="C10" s="79" t="s">
        <v>400</v>
      </c>
      <c r="D10" s="77" t="s">
        <v>401</v>
      </c>
      <c r="E10" s="77" t="s">
        <v>388</v>
      </c>
      <c r="F10" s="77">
        <f>31</f>
        <v>31</v>
      </c>
      <c r="G10" s="88"/>
      <c r="H10" s="81"/>
    </row>
    <row r="11" ht="27.95" customHeight="1" spans="1:8">
      <c r="A11" s="77">
        <v>8</v>
      </c>
      <c r="B11" s="82"/>
      <c r="C11" s="79" t="s">
        <v>402</v>
      </c>
      <c r="D11" s="79" t="s">
        <v>403</v>
      </c>
      <c r="E11" s="77" t="s">
        <v>388</v>
      </c>
      <c r="F11" s="77">
        <f>34</f>
        <v>34</v>
      </c>
      <c r="G11" s="88"/>
      <c r="H11" s="81" t="s">
        <v>371</v>
      </c>
    </row>
    <row r="12" ht="27.95" customHeight="1" spans="1:8">
      <c r="A12" s="84"/>
      <c r="B12" s="85"/>
      <c r="C12" s="84"/>
      <c r="D12" s="84"/>
      <c r="E12" s="84"/>
      <c r="F12" s="84"/>
      <c r="G12" s="89"/>
      <c r="H12" s="87"/>
    </row>
    <row r="13" ht="27.95" customHeight="1" spans="1:8">
      <c r="A13" s="84"/>
      <c r="B13" s="85"/>
      <c r="C13" s="84"/>
      <c r="D13" s="84"/>
      <c r="E13" s="84"/>
      <c r="F13" s="84"/>
      <c r="G13" s="89"/>
      <c r="H13" s="87"/>
    </row>
    <row r="14" ht="47" customHeight="1" spans="1:8">
      <c r="A14" s="71" t="s">
        <v>146</v>
      </c>
      <c r="B14" s="71"/>
      <c r="C14" s="71"/>
      <c r="D14" s="72"/>
      <c r="E14" s="72"/>
      <c r="H14" s="72"/>
    </row>
    <row r="15" ht="47" customHeight="1" spans="1:8">
      <c r="A15" s="71" t="s">
        <v>147</v>
      </c>
      <c r="B15" s="71"/>
      <c r="C15" s="71"/>
      <c r="D15" s="72"/>
      <c r="E15" s="72"/>
      <c r="H15" s="72"/>
    </row>
    <row r="16" ht="47" customHeight="1" spans="1:8">
      <c r="A16" s="71" t="s">
        <v>148</v>
      </c>
      <c r="B16" s="71"/>
      <c r="C16" s="71"/>
      <c r="D16" s="72"/>
      <c r="E16" s="72"/>
      <c r="H16" s="72"/>
    </row>
  </sheetData>
  <mergeCells count="6">
    <mergeCell ref="A1:H1"/>
    <mergeCell ref="A2:H2"/>
    <mergeCell ref="A14:C14"/>
    <mergeCell ref="A15:C15"/>
    <mergeCell ref="A16:C16"/>
    <mergeCell ref="B4:B11"/>
  </mergeCells>
  <pageMargins left="0.393055555555556" right="0.196527777777778" top="1" bottom="1" header="0.5" footer="0.5"/>
  <pageSetup paperSize="9" scale="9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3"/>
  <sheetViews>
    <sheetView view="pageBreakPreview" zoomScaleNormal="100" workbookViewId="0">
      <selection activeCell="G3" sqref="G3"/>
    </sheetView>
  </sheetViews>
  <sheetFormatPr defaultColWidth="9" defaultRowHeight="14.4" outlineLevelCol="7"/>
  <cols>
    <col min="1" max="1" width="7.5" style="39" customWidth="1"/>
    <col min="2" max="2" width="6.87962962962963" style="39" customWidth="1"/>
    <col min="3" max="3" width="20" style="39" customWidth="1"/>
    <col min="4" max="4" width="26.3796296296296" style="39" customWidth="1"/>
    <col min="5" max="5" width="8.87962962962963" style="39" customWidth="1"/>
    <col min="6" max="6" width="9.37962962962963" style="39" customWidth="1"/>
    <col min="7" max="7" width="16.7592592592593" style="39" customWidth="1"/>
    <col min="8" max="8" width="14" style="39" customWidth="1"/>
    <col min="9" max="16384" width="9" style="39"/>
  </cols>
  <sheetData>
    <row r="1" ht="41.1" customHeight="1" spans="1:8">
      <c r="A1" s="40" t="s">
        <v>360</v>
      </c>
      <c r="B1" s="40"/>
      <c r="C1" s="40"/>
      <c r="D1" s="40"/>
      <c r="E1" s="40"/>
      <c r="F1" s="73"/>
      <c r="G1" s="40"/>
      <c r="H1" s="74"/>
    </row>
    <row r="2" ht="27.95" customHeight="1" spans="1:8">
      <c r="A2" s="75" t="s">
        <v>372</v>
      </c>
      <c r="B2" s="76"/>
      <c r="C2" s="76"/>
      <c r="D2" s="76"/>
      <c r="E2" s="76"/>
      <c r="F2" s="76"/>
      <c r="G2" s="76"/>
      <c r="H2" s="76"/>
    </row>
    <row r="3" ht="33" customHeight="1" spans="1:8">
      <c r="A3" s="43" t="s">
        <v>1</v>
      </c>
      <c r="B3" s="43" t="s">
        <v>373</v>
      </c>
      <c r="C3" s="43" t="s">
        <v>374</v>
      </c>
      <c r="D3" s="43" t="s">
        <v>375</v>
      </c>
      <c r="E3" s="43" t="s">
        <v>4</v>
      </c>
      <c r="F3" s="43" t="s">
        <v>5</v>
      </c>
      <c r="G3" s="43" t="s">
        <v>6</v>
      </c>
      <c r="H3" s="43" t="s">
        <v>7</v>
      </c>
    </row>
    <row r="4" ht="51" customHeight="1" spans="1:8">
      <c r="A4" s="77">
        <v>1</v>
      </c>
      <c r="B4" s="78" t="s">
        <v>404</v>
      </c>
      <c r="C4" s="79" t="s">
        <v>405</v>
      </c>
      <c r="D4" s="77" t="s">
        <v>406</v>
      </c>
      <c r="E4" s="77" t="s">
        <v>407</v>
      </c>
      <c r="F4" s="77">
        <f>762+15910</f>
        <v>16672</v>
      </c>
      <c r="G4" s="80"/>
      <c r="H4" s="81" t="s">
        <v>371</v>
      </c>
    </row>
    <row r="5" ht="36.95" customHeight="1" spans="1:8">
      <c r="A5" s="77">
        <v>2</v>
      </c>
      <c r="B5" s="82"/>
      <c r="C5" s="79" t="s">
        <v>408</v>
      </c>
      <c r="D5" s="77" t="s">
        <v>409</v>
      </c>
      <c r="E5" s="77" t="s">
        <v>407</v>
      </c>
      <c r="F5" s="77">
        <v>5010</v>
      </c>
      <c r="G5" s="80"/>
      <c r="H5" s="81" t="s">
        <v>371</v>
      </c>
    </row>
    <row r="6" ht="27.95" customHeight="1" spans="1:8">
      <c r="A6" s="77">
        <v>3</v>
      </c>
      <c r="B6" s="82"/>
      <c r="C6" s="79" t="s">
        <v>410</v>
      </c>
      <c r="D6" s="77" t="s">
        <v>411</v>
      </c>
      <c r="E6" s="77" t="s">
        <v>407</v>
      </c>
      <c r="F6" s="77">
        <v>68</v>
      </c>
      <c r="G6" s="80"/>
      <c r="H6" s="81" t="s">
        <v>371</v>
      </c>
    </row>
    <row r="7" ht="84" customHeight="1" spans="1:8">
      <c r="A7" s="77">
        <v>4</v>
      </c>
      <c r="B7" s="82"/>
      <c r="C7" s="79" t="s">
        <v>412</v>
      </c>
      <c r="D7" s="83" t="s">
        <v>413</v>
      </c>
      <c r="E7" s="77" t="s">
        <v>407</v>
      </c>
      <c r="F7" s="77">
        <v>150</v>
      </c>
      <c r="G7" s="80"/>
      <c r="H7" s="81" t="s">
        <v>371</v>
      </c>
    </row>
    <row r="8" ht="53" customHeight="1" spans="1:8">
      <c r="A8" s="84"/>
      <c r="B8" s="85"/>
      <c r="C8" s="84"/>
      <c r="D8" s="84"/>
      <c r="E8" s="84"/>
      <c r="F8" s="84"/>
      <c r="G8" s="86"/>
      <c r="H8" s="87"/>
    </row>
    <row r="9" ht="48" customHeight="1" spans="1:8">
      <c r="A9" s="71" t="s">
        <v>146</v>
      </c>
      <c r="B9" s="71"/>
      <c r="C9" s="71"/>
      <c r="D9" s="84"/>
      <c r="E9" s="84"/>
      <c r="F9" s="84"/>
      <c r="G9" s="86"/>
      <c r="H9" s="87"/>
    </row>
    <row r="10" ht="48" customHeight="1" spans="1:8">
      <c r="A10" s="71" t="s">
        <v>147</v>
      </c>
      <c r="B10" s="71"/>
      <c r="C10" s="71"/>
      <c r="D10" s="84"/>
      <c r="E10" s="84"/>
      <c r="F10" s="84"/>
      <c r="G10" s="86"/>
      <c r="H10" s="87"/>
    </row>
    <row r="11" ht="48" customHeight="1" spans="1:8">
      <c r="A11" s="71" t="s">
        <v>148</v>
      </c>
      <c r="B11" s="71"/>
      <c r="C11" s="71"/>
      <c r="D11" s="72"/>
      <c r="E11" s="72"/>
      <c r="H11" s="72"/>
    </row>
    <row r="12" ht="35.1" customHeight="1" spans="1:8">
      <c r="A12" s="72"/>
      <c r="B12" s="72"/>
      <c r="C12" s="72"/>
      <c r="D12" s="72"/>
      <c r="E12" s="72"/>
      <c r="H12" s="72"/>
    </row>
    <row r="13" ht="35.1" customHeight="1" spans="1:8">
      <c r="A13" s="72"/>
      <c r="B13" s="72"/>
      <c r="C13" s="72"/>
      <c r="D13" s="72"/>
      <c r="E13" s="72"/>
      <c r="H13" s="72"/>
    </row>
  </sheetData>
  <mergeCells count="6">
    <mergeCell ref="A1:H1"/>
    <mergeCell ref="A2:H2"/>
    <mergeCell ref="A9:C9"/>
    <mergeCell ref="A10:C10"/>
    <mergeCell ref="A11:C11"/>
    <mergeCell ref="B4:B7"/>
  </mergeCells>
  <pageMargins left="0.511805555555556" right="0.354166666666667" top="1" bottom="1" header="0.5" footer="0.5"/>
  <pageSetup paperSize="9" scale="87"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4"/>
  <sheetViews>
    <sheetView view="pageBreakPreview" zoomScaleNormal="100" workbookViewId="0">
      <pane ySplit="3" topLeftCell="A24" activePane="bottomLeft" state="frozen"/>
      <selection/>
      <selection pane="bottomLeft" activeCell="G3" sqref="G3"/>
    </sheetView>
  </sheetViews>
  <sheetFormatPr defaultColWidth="9" defaultRowHeight="14.4" outlineLevelCol="7"/>
  <cols>
    <col min="1" max="1" width="5.87962962962963" style="39" customWidth="1"/>
    <col min="2" max="2" width="8" style="39" customWidth="1"/>
    <col min="3" max="3" width="19.8796296296296" style="39" customWidth="1"/>
    <col min="4" max="4" width="60.8333333333333" style="39" customWidth="1"/>
    <col min="5" max="5" width="10.5555555555556" style="39" customWidth="1"/>
    <col min="6" max="6" width="5.87962962962963" style="39" customWidth="1"/>
    <col min="7" max="7" width="15.1388888888889" style="39" customWidth="1"/>
    <col min="8" max="8" width="20.1296296296296" style="39" customWidth="1"/>
    <col min="9" max="16384" width="9" style="39"/>
  </cols>
  <sheetData>
    <row r="1" ht="44.1" customHeight="1" spans="1:8">
      <c r="A1" s="40" t="s">
        <v>360</v>
      </c>
      <c r="B1" s="40"/>
      <c r="C1" s="40"/>
      <c r="D1" s="40"/>
      <c r="E1" s="40"/>
      <c r="F1" s="40"/>
      <c r="G1" s="40"/>
      <c r="H1" s="40"/>
    </row>
    <row r="2" ht="27.95" customHeight="1" spans="1:8">
      <c r="A2" s="41" t="s">
        <v>372</v>
      </c>
      <c r="B2" s="42"/>
      <c r="C2" s="42"/>
      <c r="D2" s="42"/>
      <c r="E2" s="42"/>
      <c r="F2" s="42"/>
      <c r="G2" s="42"/>
      <c r="H2" s="42"/>
    </row>
    <row r="3" ht="39" customHeight="1" spans="1:8">
      <c r="A3" s="43" t="s">
        <v>1</v>
      </c>
      <c r="B3" s="43" t="s">
        <v>373</v>
      </c>
      <c r="C3" s="43" t="s">
        <v>374</v>
      </c>
      <c r="D3" s="43" t="s">
        <v>375</v>
      </c>
      <c r="E3" s="43" t="s">
        <v>4</v>
      </c>
      <c r="F3" s="43" t="s">
        <v>5</v>
      </c>
      <c r="G3" s="44" t="s">
        <v>6</v>
      </c>
      <c r="H3" s="43" t="s">
        <v>7</v>
      </c>
    </row>
    <row r="4" ht="81" customHeight="1" spans="1:8">
      <c r="A4" s="45">
        <v>1</v>
      </c>
      <c r="B4" s="46" t="s">
        <v>414</v>
      </c>
      <c r="C4" s="46" t="s">
        <v>415</v>
      </c>
      <c r="D4" s="46" t="s">
        <v>416</v>
      </c>
      <c r="E4" s="46" t="s">
        <v>417</v>
      </c>
      <c r="F4" s="45">
        <v>4</v>
      </c>
      <c r="G4" s="47"/>
      <c r="H4" s="46" t="s">
        <v>418</v>
      </c>
    </row>
    <row r="5" ht="81.95" customHeight="1" spans="1:8">
      <c r="A5" s="45">
        <v>2</v>
      </c>
      <c r="B5" s="45"/>
      <c r="C5" s="46" t="s">
        <v>419</v>
      </c>
      <c r="D5" s="46" t="s">
        <v>420</v>
      </c>
      <c r="E5" s="46" t="s">
        <v>417</v>
      </c>
      <c r="F5" s="45">
        <v>4</v>
      </c>
      <c r="G5" s="47"/>
      <c r="H5" s="45" t="s">
        <v>371</v>
      </c>
    </row>
    <row r="6" ht="66.95" customHeight="1" spans="1:8">
      <c r="A6" s="45">
        <v>3</v>
      </c>
      <c r="B6" s="45"/>
      <c r="C6" s="46" t="s">
        <v>421</v>
      </c>
      <c r="D6" s="46" t="s">
        <v>422</v>
      </c>
      <c r="E6" s="46" t="s">
        <v>417</v>
      </c>
      <c r="F6" s="45">
        <v>4</v>
      </c>
      <c r="G6" s="47"/>
      <c r="H6" s="45" t="s">
        <v>371</v>
      </c>
    </row>
    <row r="7" ht="84" customHeight="1" spans="1:8">
      <c r="A7" s="45">
        <v>4</v>
      </c>
      <c r="B7" s="45"/>
      <c r="C7" s="46" t="s">
        <v>423</v>
      </c>
      <c r="D7" s="46" t="s">
        <v>424</v>
      </c>
      <c r="E7" s="46" t="s">
        <v>417</v>
      </c>
      <c r="F7" s="45">
        <v>4</v>
      </c>
      <c r="G7" s="47"/>
      <c r="H7" s="45" t="s">
        <v>371</v>
      </c>
    </row>
    <row r="8" ht="157" customHeight="1" spans="1:8">
      <c r="A8" s="45">
        <v>5</v>
      </c>
      <c r="B8" s="45"/>
      <c r="C8" s="46" t="s">
        <v>425</v>
      </c>
      <c r="D8" s="46" t="s">
        <v>426</v>
      </c>
      <c r="E8" s="46" t="s">
        <v>427</v>
      </c>
      <c r="F8" s="45">
        <v>4</v>
      </c>
      <c r="G8" s="47"/>
      <c r="H8" s="45" t="s">
        <v>371</v>
      </c>
    </row>
    <row r="9" ht="141" customHeight="1" spans="1:8">
      <c r="A9" s="45">
        <v>6</v>
      </c>
      <c r="B9" s="45"/>
      <c r="C9" s="46" t="s">
        <v>428</v>
      </c>
      <c r="D9" s="46" t="s">
        <v>429</v>
      </c>
      <c r="E9" s="46" t="s">
        <v>427</v>
      </c>
      <c r="F9" s="45">
        <v>4</v>
      </c>
      <c r="G9" s="47"/>
      <c r="H9" s="45" t="s">
        <v>371</v>
      </c>
    </row>
    <row r="10" ht="209" customHeight="1" spans="1:8">
      <c r="A10" s="45">
        <v>7</v>
      </c>
      <c r="B10" s="45"/>
      <c r="C10" s="46" t="s">
        <v>430</v>
      </c>
      <c r="D10" s="46" t="s">
        <v>431</v>
      </c>
      <c r="E10" s="46" t="s">
        <v>427</v>
      </c>
      <c r="F10" s="45">
        <v>4</v>
      </c>
      <c r="G10" s="47"/>
      <c r="H10" s="45"/>
    </row>
    <row r="11" ht="68" customHeight="1" spans="1:8">
      <c r="A11" s="45">
        <v>8</v>
      </c>
      <c r="B11" s="45"/>
      <c r="C11" s="46" t="s">
        <v>432</v>
      </c>
      <c r="D11" s="46" t="s">
        <v>433</v>
      </c>
      <c r="E11" s="46" t="s">
        <v>427</v>
      </c>
      <c r="F11" s="45">
        <v>4</v>
      </c>
      <c r="G11" s="47"/>
      <c r="H11" s="45"/>
    </row>
    <row r="12" ht="54" customHeight="1" spans="1:8">
      <c r="A12" s="45">
        <v>9</v>
      </c>
      <c r="B12" s="45"/>
      <c r="C12" s="46" t="s">
        <v>434</v>
      </c>
      <c r="D12" s="46" t="s">
        <v>435</v>
      </c>
      <c r="E12" s="46" t="s">
        <v>427</v>
      </c>
      <c r="F12" s="45">
        <v>4</v>
      </c>
      <c r="G12" s="47"/>
      <c r="H12" s="45"/>
    </row>
    <row r="13" ht="57.95" customHeight="1" spans="1:8">
      <c r="A13" s="45">
        <v>10</v>
      </c>
      <c r="B13" s="45"/>
      <c r="C13" s="46" t="s">
        <v>436</v>
      </c>
      <c r="D13" s="46" t="s">
        <v>437</v>
      </c>
      <c r="E13" s="46" t="s">
        <v>427</v>
      </c>
      <c r="F13" s="45">
        <v>4</v>
      </c>
      <c r="G13" s="47"/>
      <c r="H13" s="45"/>
    </row>
    <row r="14" ht="126" customHeight="1" spans="1:8">
      <c r="A14" s="45">
        <v>11</v>
      </c>
      <c r="B14" s="48" t="s">
        <v>414</v>
      </c>
      <c r="C14" s="46" t="s">
        <v>438</v>
      </c>
      <c r="D14" s="49" t="s">
        <v>439</v>
      </c>
      <c r="E14" s="46" t="s">
        <v>427</v>
      </c>
      <c r="F14" s="45">
        <v>4</v>
      </c>
      <c r="G14" s="47"/>
      <c r="H14" s="45"/>
    </row>
    <row r="15" ht="48" customHeight="1" spans="1:8">
      <c r="A15" s="45">
        <v>12</v>
      </c>
      <c r="B15" s="50"/>
      <c r="C15" s="46" t="s">
        <v>440</v>
      </c>
      <c r="D15" s="49" t="s">
        <v>441</v>
      </c>
      <c r="E15" s="46" t="s">
        <v>427</v>
      </c>
      <c r="F15" s="45">
        <v>4</v>
      </c>
      <c r="G15" s="47"/>
      <c r="H15" s="45"/>
    </row>
    <row r="16" ht="106" customHeight="1" spans="1:8">
      <c r="A16" s="45">
        <v>13</v>
      </c>
      <c r="B16" s="50"/>
      <c r="C16" s="46" t="s">
        <v>442</v>
      </c>
      <c r="D16" s="49" t="s">
        <v>443</v>
      </c>
      <c r="E16" s="46" t="s">
        <v>427</v>
      </c>
      <c r="F16" s="45">
        <v>4</v>
      </c>
      <c r="G16" s="47"/>
      <c r="H16" s="45"/>
    </row>
    <row r="17" ht="26.1" customHeight="1" spans="1:8">
      <c r="A17" s="45">
        <v>14</v>
      </c>
      <c r="B17" s="50"/>
      <c r="C17" s="46" t="s">
        <v>444</v>
      </c>
      <c r="D17" s="49" t="s">
        <v>445</v>
      </c>
      <c r="E17" s="51" t="s">
        <v>427</v>
      </c>
      <c r="F17" s="45">
        <v>4</v>
      </c>
      <c r="G17" s="47"/>
      <c r="H17" s="52"/>
    </row>
    <row r="18" ht="23.1" customHeight="1" spans="1:8">
      <c r="A18" s="45">
        <v>15</v>
      </c>
      <c r="B18" s="50"/>
      <c r="C18" s="46" t="s">
        <v>446</v>
      </c>
      <c r="D18" s="49" t="s">
        <v>447</v>
      </c>
      <c r="E18" s="51" t="s">
        <v>427</v>
      </c>
      <c r="F18" s="45">
        <v>4</v>
      </c>
      <c r="G18" s="47"/>
      <c r="H18" s="52"/>
    </row>
    <row r="19" ht="131" customHeight="1" spans="1:8">
      <c r="A19" s="45">
        <v>16</v>
      </c>
      <c r="B19" s="50"/>
      <c r="C19" s="46" t="s">
        <v>448</v>
      </c>
      <c r="D19" s="49" t="s">
        <v>449</v>
      </c>
      <c r="E19" s="46" t="s">
        <v>450</v>
      </c>
      <c r="F19" s="45">
        <v>4</v>
      </c>
      <c r="G19" s="47"/>
      <c r="H19" s="52"/>
    </row>
    <row r="20" ht="27" customHeight="1" spans="1:8">
      <c r="A20" s="45">
        <v>17</v>
      </c>
      <c r="B20" s="50"/>
      <c r="C20" s="46" t="s">
        <v>451</v>
      </c>
      <c r="D20" s="53" t="s">
        <v>452</v>
      </c>
      <c r="E20" s="46" t="s">
        <v>450</v>
      </c>
      <c r="F20" s="45">
        <v>4</v>
      </c>
      <c r="G20" s="47"/>
      <c r="H20" s="52"/>
    </row>
    <row r="21" ht="167" customHeight="1" spans="1:8">
      <c r="A21" s="45">
        <v>18</v>
      </c>
      <c r="B21" s="50"/>
      <c r="C21" s="48" t="s">
        <v>453</v>
      </c>
      <c r="D21" s="49" t="s">
        <v>454</v>
      </c>
      <c r="E21" s="46" t="s">
        <v>455</v>
      </c>
      <c r="F21" s="45">
        <v>1</v>
      </c>
      <c r="G21" s="47"/>
      <c r="H21" s="54" t="s">
        <v>371</v>
      </c>
    </row>
    <row r="22" ht="141" customHeight="1" spans="1:8">
      <c r="A22" s="45">
        <v>19</v>
      </c>
      <c r="B22" s="55"/>
      <c r="C22" s="55"/>
      <c r="D22" s="49" t="s">
        <v>456</v>
      </c>
      <c r="E22" s="45"/>
      <c r="F22" s="45"/>
      <c r="G22" s="47"/>
      <c r="H22" s="54"/>
    </row>
    <row r="23" ht="12" customHeight="1" spans="1:8">
      <c r="A23" s="56">
        <v>20</v>
      </c>
      <c r="B23" s="48" t="s">
        <v>414</v>
      </c>
      <c r="C23" s="48" t="s">
        <v>453</v>
      </c>
      <c r="D23" s="49" t="s">
        <v>457</v>
      </c>
      <c r="E23" s="45"/>
      <c r="F23" s="45"/>
      <c r="G23" s="47"/>
      <c r="H23" s="54" t="s">
        <v>458</v>
      </c>
    </row>
    <row r="24" ht="12" customHeight="1" spans="1:8">
      <c r="A24" s="57"/>
      <c r="B24" s="50"/>
      <c r="C24" s="50"/>
      <c r="D24" s="53"/>
      <c r="E24" s="45"/>
      <c r="F24" s="45"/>
      <c r="G24" s="47"/>
      <c r="H24" s="54"/>
    </row>
    <row r="25" ht="12" customHeight="1" spans="1:8">
      <c r="A25" s="57"/>
      <c r="B25" s="50"/>
      <c r="C25" s="50"/>
      <c r="D25" s="53"/>
      <c r="E25" s="45"/>
      <c r="F25" s="45"/>
      <c r="G25" s="47"/>
      <c r="H25" s="54"/>
    </row>
    <row r="26" ht="12" customHeight="1" spans="1:8">
      <c r="A26" s="57"/>
      <c r="B26" s="50"/>
      <c r="C26" s="50"/>
      <c r="D26" s="53"/>
      <c r="E26" s="45"/>
      <c r="F26" s="45"/>
      <c r="G26" s="47"/>
      <c r="H26" s="54"/>
    </row>
    <row r="27" ht="12" customHeight="1" spans="1:8">
      <c r="A27" s="57"/>
      <c r="B27" s="50"/>
      <c r="C27" s="50"/>
      <c r="D27" s="53"/>
      <c r="E27" s="45"/>
      <c r="F27" s="45"/>
      <c r="G27" s="47"/>
      <c r="H27" s="54"/>
    </row>
    <row r="28" ht="12" customHeight="1" spans="1:8">
      <c r="A28" s="57"/>
      <c r="B28" s="50"/>
      <c r="C28" s="50"/>
      <c r="D28" s="53"/>
      <c r="E28" s="45"/>
      <c r="F28" s="45"/>
      <c r="G28" s="47"/>
      <c r="H28" s="54"/>
    </row>
    <row r="29" ht="12" customHeight="1" spans="1:8">
      <c r="A29" s="57"/>
      <c r="B29" s="50"/>
      <c r="C29" s="50"/>
      <c r="D29" s="53"/>
      <c r="E29" s="45"/>
      <c r="F29" s="45"/>
      <c r="G29" s="47"/>
      <c r="H29" s="54"/>
    </row>
    <row r="30" ht="12" customHeight="1" spans="1:8">
      <c r="A30" s="57"/>
      <c r="B30" s="50"/>
      <c r="C30" s="50"/>
      <c r="D30" s="53"/>
      <c r="E30" s="45"/>
      <c r="F30" s="45"/>
      <c r="G30" s="47"/>
      <c r="H30" s="54"/>
    </row>
    <row r="31" ht="12" customHeight="1" spans="1:8">
      <c r="A31" s="57"/>
      <c r="B31" s="50"/>
      <c r="C31" s="50"/>
      <c r="D31" s="53"/>
      <c r="E31" s="45"/>
      <c r="F31" s="45"/>
      <c r="G31" s="47"/>
      <c r="H31" s="54"/>
    </row>
    <row r="32" ht="12" customHeight="1" spans="1:8">
      <c r="A32" s="57"/>
      <c r="B32" s="50"/>
      <c r="C32" s="50"/>
      <c r="D32" s="53"/>
      <c r="E32" s="45"/>
      <c r="F32" s="45"/>
      <c r="G32" s="47"/>
      <c r="H32" s="54"/>
    </row>
    <row r="33" ht="12" customHeight="1" spans="1:8">
      <c r="A33" s="57"/>
      <c r="B33" s="50"/>
      <c r="C33" s="50"/>
      <c r="D33" s="53"/>
      <c r="E33" s="45"/>
      <c r="F33" s="45"/>
      <c r="G33" s="47"/>
      <c r="H33" s="54"/>
    </row>
    <row r="34" ht="12" customHeight="1" spans="1:8">
      <c r="A34" s="57"/>
      <c r="B34" s="50"/>
      <c r="C34" s="50"/>
      <c r="D34" s="53"/>
      <c r="E34" s="45"/>
      <c r="F34" s="45"/>
      <c r="G34" s="47"/>
      <c r="H34" s="54"/>
    </row>
    <row r="35" ht="12" customHeight="1" spans="1:8">
      <c r="A35" s="57"/>
      <c r="B35" s="50"/>
      <c r="C35" s="50"/>
      <c r="D35" s="53"/>
      <c r="E35" s="45"/>
      <c r="F35" s="45"/>
      <c r="G35" s="47"/>
      <c r="H35" s="54"/>
    </row>
    <row r="36" ht="12" customHeight="1" spans="1:8">
      <c r="A36" s="57"/>
      <c r="B36" s="50"/>
      <c r="C36" s="50"/>
      <c r="D36" s="53"/>
      <c r="E36" s="45"/>
      <c r="F36" s="45"/>
      <c r="G36" s="47"/>
      <c r="H36" s="54"/>
    </row>
    <row r="37" ht="12" customHeight="1" spans="1:8">
      <c r="A37" s="57"/>
      <c r="B37" s="50"/>
      <c r="C37" s="50"/>
      <c r="D37" s="53"/>
      <c r="E37" s="45"/>
      <c r="F37" s="45"/>
      <c r="G37" s="47"/>
      <c r="H37" s="54"/>
    </row>
    <row r="38" ht="12" customHeight="1" spans="1:8">
      <c r="A38" s="57"/>
      <c r="B38" s="50"/>
      <c r="C38" s="50"/>
      <c r="D38" s="53"/>
      <c r="E38" s="45"/>
      <c r="F38" s="45"/>
      <c r="G38" s="47"/>
      <c r="H38" s="54"/>
    </row>
    <row r="39" ht="12" customHeight="1" spans="1:8">
      <c r="A39" s="57"/>
      <c r="B39" s="50"/>
      <c r="C39" s="50"/>
      <c r="D39" s="53"/>
      <c r="E39" s="45"/>
      <c r="F39" s="45"/>
      <c r="G39" s="47"/>
      <c r="H39" s="54"/>
    </row>
    <row r="40" ht="12" customHeight="1" spans="1:8">
      <c r="A40" s="57"/>
      <c r="B40" s="50"/>
      <c r="C40" s="50"/>
      <c r="D40" s="53"/>
      <c r="E40" s="45"/>
      <c r="F40" s="45"/>
      <c r="G40" s="47"/>
      <c r="H40" s="54"/>
    </row>
    <row r="41" ht="18" customHeight="1" spans="1:8">
      <c r="A41" s="57"/>
      <c r="B41" s="50"/>
      <c r="C41" s="50"/>
      <c r="D41" s="53"/>
      <c r="E41" s="45"/>
      <c r="F41" s="45"/>
      <c r="G41" s="47"/>
      <c r="H41" s="54"/>
    </row>
    <row r="42" ht="12" customHeight="1" spans="1:8">
      <c r="A42" s="57"/>
      <c r="B42" s="50"/>
      <c r="C42" s="50"/>
      <c r="D42" s="53"/>
      <c r="E42" s="45"/>
      <c r="F42" s="45"/>
      <c r="G42" s="47"/>
      <c r="H42" s="54"/>
    </row>
    <row r="43" ht="12" customHeight="1" spans="1:8">
      <c r="A43" s="57"/>
      <c r="B43" s="50"/>
      <c r="C43" s="50"/>
      <c r="D43" s="53"/>
      <c r="E43" s="45"/>
      <c r="F43" s="45"/>
      <c r="G43" s="47"/>
      <c r="H43" s="54"/>
    </row>
    <row r="44" ht="12" customHeight="1" spans="1:8">
      <c r="A44" s="57"/>
      <c r="B44" s="50"/>
      <c r="C44" s="50"/>
      <c r="D44" s="53"/>
      <c r="E44" s="45"/>
      <c r="F44" s="45"/>
      <c r="G44" s="47"/>
      <c r="H44" s="54"/>
    </row>
    <row r="45" ht="12" customHeight="1" spans="1:8">
      <c r="A45" s="57"/>
      <c r="B45" s="50"/>
      <c r="C45" s="50"/>
      <c r="D45" s="53"/>
      <c r="E45" s="45"/>
      <c r="F45" s="45"/>
      <c r="G45" s="47"/>
      <c r="H45" s="54"/>
    </row>
    <row r="46" ht="12" customHeight="1" spans="1:8">
      <c r="A46" s="57"/>
      <c r="B46" s="50"/>
      <c r="C46" s="50"/>
      <c r="D46" s="53"/>
      <c r="E46" s="45"/>
      <c r="F46" s="45"/>
      <c r="G46" s="47"/>
      <c r="H46" s="54"/>
    </row>
    <row r="47" ht="12" customHeight="1" spans="1:8">
      <c r="A47" s="57"/>
      <c r="B47" s="50"/>
      <c r="C47" s="50"/>
      <c r="D47" s="53"/>
      <c r="E47" s="45"/>
      <c r="F47" s="45"/>
      <c r="G47" s="47"/>
      <c r="H47" s="54"/>
    </row>
    <row r="48" ht="12" customHeight="1" spans="1:8">
      <c r="A48" s="57"/>
      <c r="B48" s="50"/>
      <c r="C48" s="50"/>
      <c r="D48" s="53"/>
      <c r="E48" s="45"/>
      <c r="F48" s="45"/>
      <c r="G48" s="47"/>
      <c r="H48" s="54"/>
    </row>
    <row r="49" ht="12" customHeight="1" spans="1:8">
      <c r="A49" s="57"/>
      <c r="B49" s="50"/>
      <c r="C49" s="50"/>
      <c r="D49" s="53"/>
      <c r="E49" s="45"/>
      <c r="F49" s="45"/>
      <c r="G49" s="47"/>
      <c r="H49" s="54"/>
    </row>
    <row r="50" ht="12" customHeight="1" spans="1:8">
      <c r="A50" s="57"/>
      <c r="B50" s="50"/>
      <c r="C50" s="50"/>
      <c r="D50" s="53"/>
      <c r="E50" s="45"/>
      <c r="F50" s="45"/>
      <c r="G50" s="47"/>
      <c r="H50" s="54"/>
    </row>
    <row r="51" ht="12" customHeight="1" spans="1:8">
      <c r="A51" s="57"/>
      <c r="B51" s="50"/>
      <c r="C51" s="50"/>
      <c r="D51" s="53"/>
      <c r="E51" s="45"/>
      <c r="F51" s="45"/>
      <c r="G51" s="47"/>
      <c r="H51" s="54"/>
    </row>
    <row r="52" ht="12" customHeight="1" spans="1:8">
      <c r="A52" s="57"/>
      <c r="B52" s="50"/>
      <c r="C52" s="50"/>
      <c r="D52" s="53"/>
      <c r="E52" s="45"/>
      <c r="F52" s="45"/>
      <c r="G52" s="47"/>
      <c r="H52" s="54"/>
    </row>
    <row r="53" ht="12" customHeight="1" spans="1:8">
      <c r="A53" s="57"/>
      <c r="B53" s="50"/>
      <c r="C53" s="50"/>
      <c r="D53" s="53"/>
      <c r="E53" s="45"/>
      <c r="F53" s="45"/>
      <c r="G53" s="47"/>
      <c r="H53" s="54"/>
    </row>
    <row r="54" ht="12" customHeight="1" spans="1:8">
      <c r="A54" s="57"/>
      <c r="B54" s="50"/>
      <c r="C54" s="50"/>
      <c r="D54" s="53"/>
      <c r="E54" s="45"/>
      <c r="F54" s="45"/>
      <c r="G54" s="47"/>
      <c r="H54" s="54"/>
    </row>
    <row r="55" ht="12" customHeight="1" spans="1:8">
      <c r="A55" s="57"/>
      <c r="B55" s="50"/>
      <c r="C55" s="50"/>
      <c r="D55" s="53"/>
      <c r="E55" s="45"/>
      <c r="F55" s="45"/>
      <c r="G55" s="47"/>
      <c r="H55" s="54"/>
    </row>
    <row r="56" ht="12" customHeight="1" spans="1:8">
      <c r="A56" s="57"/>
      <c r="B56" s="50"/>
      <c r="C56" s="50"/>
      <c r="D56" s="53"/>
      <c r="E56" s="45"/>
      <c r="F56" s="45"/>
      <c r="G56" s="47"/>
      <c r="H56" s="54"/>
    </row>
    <row r="57" ht="12" customHeight="1" spans="1:8">
      <c r="A57" s="57"/>
      <c r="B57" s="50"/>
      <c r="C57" s="50"/>
      <c r="D57" s="53"/>
      <c r="E57" s="45"/>
      <c r="F57" s="45"/>
      <c r="G57" s="47"/>
      <c r="H57" s="54"/>
    </row>
    <row r="58" ht="12" customHeight="1" spans="1:8">
      <c r="A58" s="57"/>
      <c r="B58" s="50"/>
      <c r="C58" s="50"/>
      <c r="D58" s="53"/>
      <c r="E58" s="45"/>
      <c r="F58" s="45"/>
      <c r="G58" s="47"/>
      <c r="H58" s="54"/>
    </row>
    <row r="59" ht="12" customHeight="1" spans="1:8">
      <c r="A59" s="58"/>
      <c r="B59" s="50"/>
      <c r="C59" s="55"/>
      <c r="D59" s="53"/>
      <c r="E59" s="45"/>
      <c r="F59" s="45"/>
      <c r="G59" s="47"/>
      <c r="H59" s="54"/>
    </row>
    <row r="60" ht="408.95" customHeight="1" spans="1:8">
      <c r="A60" s="45">
        <v>21</v>
      </c>
      <c r="B60" s="50"/>
      <c r="C60" s="48"/>
      <c r="D60" s="49" t="s">
        <v>459</v>
      </c>
      <c r="E60" s="45"/>
      <c r="F60" s="45"/>
      <c r="G60" s="47"/>
      <c r="H60" s="54"/>
    </row>
    <row r="61" ht="63" customHeight="1" spans="1:8">
      <c r="A61" s="45"/>
      <c r="B61" s="55"/>
      <c r="C61" s="55"/>
      <c r="D61" s="53"/>
      <c r="E61" s="45"/>
      <c r="F61" s="45"/>
      <c r="G61" s="47"/>
      <c r="H61" s="54"/>
    </row>
    <row r="62" ht="18.95" customHeight="1" spans="1:8">
      <c r="A62" s="51" t="s">
        <v>460</v>
      </c>
      <c r="B62" s="54"/>
      <c r="C62" s="54"/>
      <c r="D62" s="52"/>
      <c r="E62" s="52"/>
      <c r="F62" s="52"/>
      <c r="G62" s="59"/>
      <c r="H62" s="52"/>
    </row>
    <row r="63" ht="18.95" customHeight="1" spans="1:8">
      <c r="A63" s="46" t="s">
        <v>461</v>
      </c>
      <c r="B63" s="51" t="s">
        <v>462</v>
      </c>
      <c r="C63" s="54"/>
      <c r="D63" s="52"/>
      <c r="E63" s="51" t="s">
        <v>463</v>
      </c>
      <c r="F63" s="54">
        <v>20</v>
      </c>
      <c r="G63" s="60"/>
      <c r="H63" s="51" t="s">
        <v>464</v>
      </c>
    </row>
    <row r="64" ht="18.95" customHeight="1" spans="1:8">
      <c r="A64" s="45"/>
      <c r="B64" s="51" t="s">
        <v>465</v>
      </c>
      <c r="C64" s="54"/>
      <c r="D64" s="52"/>
      <c r="E64" s="51" t="s">
        <v>463</v>
      </c>
      <c r="F64" s="54">
        <v>20</v>
      </c>
      <c r="G64" s="60"/>
      <c r="H64" s="52"/>
    </row>
    <row r="65" ht="18.95" customHeight="1" spans="1:8">
      <c r="A65" s="45"/>
      <c r="B65" s="46" t="s">
        <v>466</v>
      </c>
      <c r="C65" s="61" t="s">
        <v>467</v>
      </c>
      <c r="D65" s="52"/>
      <c r="E65" s="51" t="s">
        <v>463</v>
      </c>
      <c r="F65" s="54">
        <v>20</v>
      </c>
      <c r="G65" s="60"/>
      <c r="H65" s="52"/>
    </row>
    <row r="66" ht="18.95" customHeight="1" spans="1:8">
      <c r="A66" s="45"/>
      <c r="B66" s="45"/>
      <c r="C66" s="61" t="s">
        <v>468</v>
      </c>
      <c r="D66" s="52"/>
      <c r="E66" s="51" t="s">
        <v>463</v>
      </c>
      <c r="F66" s="54">
        <v>20</v>
      </c>
      <c r="G66" s="60"/>
      <c r="H66" s="52"/>
    </row>
    <row r="67" ht="18.95" customHeight="1" spans="1:8">
      <c r="A67" s="45"/>
      <c r="B67" s="45"/>
      <c r="C67" s="61" t="s">
        <v>469</v>
      </c>
      <c r="D67" s="52"/>
      <c r="E67" s="51" t="s">
        <v>463</v>
      </c>
      <c r="F67" s="54">
        <v>20</v>
      </c>
      <c r="G67" s="60"/>
      <c r="H67" s="52"/>
    </row>
    <row r="68" ht="18.95" customHeight="1" spans="1:8">
      <c r="A68" s="45"/>
      <c r="B68" s="46" t="s">
        <v>470</v>
      </c>
      <c r="C68" s="61" t="s">
        <v>471</v>
      </c>
      <c r="D68" s="52"/>
      <c r="E68" s="51" t="s">
        <v>463</v>
      </c>
      <c r="F68" s="54">
        <v>20</v>
      </c>
      <c r="G68" s="60"/>
      <c r="H68" s="52"/>
    </row>
    <row r="69" ht="18.95" customHeight="1" spans="1:8">
      <c r="A69" s="45"/>
      <c r="B69" s="45"/>
      <c r="C69" s="61" t="s">
        <v>472</v>
      </c>
      <c r="D69" s="52"/>
      <c r="E69" s="51" t="s">
        <v>463</v>
      </c>
      <c r="F69" s="54">
        <v>20</v>
      </c>
      <c r="G69" s="60"/>
      <c r="H69" s="52"/>
    </row>
    <row r="70" ht="18.95" customHeight="1" spans="1:8">
      <c r="A70" s="45"/>
      <c r="B70" s="45"/>
      <c r="C70" s="61" t="s">
        <v>473</v>
      </c>
      <c r="D70" s="52"/>
      <c r="E70" s="51" t="s">
        <v>463</v>
      </c>
      <c r="F70" s="54">
        <v>20</v>
      </c>
      <c r="G70" s="60"/>
      <c r="H70" s="52"/>
    </row>
    <row r="71" ht="18.95" customHeight="1" spans="1:8">
      <c r="A71" s="45"/>
      <c r="B71" s="45"/>
      <c r="C71" s="61" t="s">
        <v>468</v>
      </c>
      <c r="D71" s="52"/>
      <c r="E71" s="51" t="s">
        <v>463</v>
      </c>
      <c r="F71" s="54">
        <v>20</v>
      </c>
      <c r="G71" s="60"/>
      <c r="H71" s="52"/>
    </row>
    <row r="72" ht="18.95" customHeight="1" spans="1:8">
      <c r="A72" s="45"/>
      <c r="B72" s="45"/>
      <c r="C72" s="61" t="s">
        <v>474</v>
      </c>
      <c r="D72" s="52"/>
      <c r="E72" s="51" t="s">
        <v>463</v>
      </c>
      <c r="F72" s="54">
        <v>20</v>
      </c>
      <c r="G72" s="60"/>
      <c r="H72" s="52"/>
    </row>
    <row r="73" ht="18.95" customHeight="1" spans="1:8">
      <c r="A73" s="46" t="s">
        <v>461</v>
      </c>
      <c r="B73" s="46" t="s">
        <v>475</v>
      </c>
      <c r="C73" s="61" t="s">
        <v>476</v>
      </c>
      <c r="D73" s="52"/>
      <c r="E73" s="51" t="s">
        <v>463</v>
      </c>
      <c r="F73" s="54">
        <v>20</v>
      </c>
      <c r="G73" s="60"/>
      <c r="H73" s="52"/>
    </row>
    <row r="74" ht="18.95" customHeight="1" spans="1:8">
      <c r="A74" s="45"/>
      <c r="B74" s="45"/>
      <c r="C74" s="61" t="s">
        <v>477</v>
      </c>
      <c r="D74" s="52"/>
      <c r="E74" s="51" t="s">
        <v>463</v>
      </c>
      <c r="F74" s="54">
        <v>20</v>
      </c>
      <c r="G74" s="60"/>
      <c r="H74" s="52"/>
    </row>
    <row r="75" ht="18.95" customHeight="1" spans="1:8">
      <c r="A75" s="45"/>
      <c r="B75" s="45"/>
      <c r="C75" s="61" t="s">
        <v>478</v>
      </c>
      <c r="D75" s="52"/>
      <c r="E75" s="51" t="s">
        <v>463</v>
      </c>
      <c r="F75" s="54">
        <v>20</v>
      </c>
      <c r="G75" s="60"/>
      <c r="H75" s="52"/>
    </row>
    <row r="76" ht="18.95" customHeight="1" spans="1:8">
      <c r="A76" s="45"/>
      <c r="B76" s="45"/>
      <c r="C76" s="61" t="s">
        <v>479</v>
      </c>
      <c r="D76" s="52"/>
      <c r="E76" s="51" t="s">
        <v>463</v>
      </c>
      <c r="F76" s="54">
        <v>20</v>
      </c>
      <c r="G76" s="60"/>
      <c r="H76" s="52"/>
    </row>
    <row r="77" ht="36" customHeight="1" spans="1:8">
      <c r="A77" s="45"/>
      <c r="B77" s="45"/>
      <c r="C77" s="61" t="s">
        <v>480</v>
      </c>
      <c r="D77" s="52"/>
      <c r="E77" s="51" t="s">
        <v>463</v>
      </c>
      <c r="F77" s="54">
        <v>20</v>
      </c>
      <c r="G77" s="60"/>
      <c r="H77" s="52"/>
    </row>
    <row r="78" ht="18.95" customHeight="1" spans="1:8">
      <c r="A78" s="45"/>
      <c r="B78" s="45"/>
      <c r="C78" s="61" t="s">
        <v>468</v>
      </c>
      <c r="D78" s="52"/>
      <c r="E78" s="51" t="s">
        <v>463</v>
      </c>
      <c r="F78" s="54">
        <v>20</v>
      </c>
      <c r="G78" s="60"/>
      <c r="H78" s="52"/>
    </row>
    <row r="79" ht="18.95" customHeight="1" spans="1:8">
      <c r="A79" s="45"/>
      <c r="B79" s="45"/>
      <c r="C79" s="61" t="s">
        <v>481</v>
      </c>
      <c r="D79" s="52"/>
      <c r="E79" s="51" t="s">
        <v>463</v>
      </c>
      <c r="F79" s="54">
        <v>20</v>
      </c>
      <c r="G79" s="60"/>
      <c r="H79" s="52"/>
    </row>
    <row r="80" ht="18.95" customHeight="1" spans="1:8">
      <c r="A80" s="45"/>
      <c r="B80" s="46" t="s">
        <v>482</v>
      </c>
      <c r="C80" s="61" t="s">
        <v>483</v>
      </c>
      <c r="D80" s="52"/>
      <c r="E80" s="51" t="s">
        <v>463</v>
      </c>
      <c r="F80" s="54">
        <v>20</v>
      </c>
      <c r="G80" s="60"/>
      <c r="H80" s="52"/>
    </row>
    <row r="81" ht="18.95" customHeight="1" spans="1:8">
      <c r="A81" s="45"/>
      <c r="B81" s="45"/>
      <c r="C81" s="61" t="s">
        <v>484</v>
      </c>
      <c r="D81" s="52"/>
      <c r="E81" s="51" t="s">
        <v>463</v>
      </c>
      <c r="F81" s="54">
        <v>20</v>
      </c>
      <c r="G81" s="60"/>
      <c r="H81" s="52"/>
    </row>
    <row r="82" ht="18.95" customHeight="1" spans="1:8">
      <c r="A82" s="45"/>
      <c r="B82" s="45"/>
      <c r="C82" s="61" t="s">
        <v>485</v>
      </c>
      <c r="D82" s="52"/>
      <c r="E82" s="51" t="s">
        <v>463</v>
      </c>
      <c r="F82" s="54">
        <v>20</v>
      </c>
      <c r="G82" s="60"/>
      <c r="H82" s="52"/>
    </row>
    <row r="83" ht="18.95" customHeight="1" spans="1:8">
      <c r="A83" s="45"/>
      <c r="B83" s="45"/>
      <c r="C83" s="61" t="s">
        <v>473</v>
      </c>
      <c r="D83" s="52"/>
      <c r="E83" s="51" t="s">
        <v>463</v>
      </c>
      <c r="F83" s="54">
        <v>20</v>
      </c>
      <c r="G83" s="60"/>
      <c r="H83" s="52"/>
    </row>
    <row r="84" ht="18.95" customHeight="1" spans="1:8">
      <c r="A84" s="45"/>
      <c r="B84" s="45"/>
      <c r="C84" s="61" t="s">
        <v>486</v>
      </c>
      <c r="D84" s="52"/>
      <c r="E84" s="51" t="s">
        <v>463</v>
      </c>
      <c r="F84" s="54">
        <v>20</v>
      </c>
      <c r="G84" s="60"/>
      <c r="H84" s="52"/>
    </row>
    <row r="85" ht="18.95" customHeight="1" spans="1:8">
      <c r="A85" s="45"/>
      <c r="B85" s="45"/>
      <c r="C85" s="61" t="s">
        <v>487</v>
      </c>
      <c r="D85" s="52"/>
      <c r="E85" s="51" t="s">
        <v>463</v>
      </c>
      <c r="F85" s="54">
        <v>20</v>
      </c>
      <c r="G85" s="60"/>
      <c r="H85" s="52"/>
    </row>
    <row r="86" ht="36.95" customHeight="1" spans="1:8">
      <c r="A86" s="45"/>
      <c r="B86" s="61" t="s">
        <v>488</v>
      </c>
      <c r="C86" s="62" t="s">
        <v>489</v>
      </c>
      <c r="D86" s="52"/>
      <c r="E86" s="51" t="s">
        <v>463</v>
      </c>
      <c r="F86" s="54">
        <v>20</v>
      </c>
      <c r="G86" s="60"/>
      <c r="H86" s="52"/>
    </row>
    <row r="87" ht="18.95" customHeight="1" spans="1:8">
      <c r="A87" s="45"/>
      <c r="B87" s="46" t="s">
        <v>490</v>
      </c>
      <c r="C87" s="49" t="s">
        <v>491</v>
      </c>
      <c r="D87" s="52"/>
      <c r="E87" s="51" t="s">
        <v>463</v>
      </c>
      <c r="F87" s="54">
        <v>20</v>
      </c>
      <c r="G87" s="60"/>
      <c r="H87" s="52"/>
    </row>
    <row r="88" ht="18.95" customHeight="1" spans="1:8">
      <c r="A88" s="45"/>
      <c r="B88" s="45"/>
      <c r="C88" s="49" t="s">
        <v>492</v>
      </c>
      <c r="D88" s="52"/>
      <c r="E88" s="51" t="s">
        <v>463</v>
      </c>
      <c r="F88" s="54">
        <v>20</v>
      </c>
      <c r="G88" s="60"/>
      <c r="H88" s="52"/>
    </row>
    <row r="89" ht="18.95" customHeight="1" spans="1:8">
      <c r="A89" s="45"/>
      <c r="B89" s="45"/>
      <c r="C89" s="49" t="s">
        <v>493</v>
      </c>
      <c r="D89" s="52"/>
      <c r="E89" s="51" t="s">
        <v>463</v>
      </c>
      <c r="F89" s="54">
        <v>20</v>
      </c>
      <c r="G89" s="60"/>
      <c r="H89" s="52"/>
    </row>
    <row r="90" ht="18.95" customHeight="1" spans="1:8">
      <c r="A90" s="45"/>
      <c r="B90" s="46" t="s">
        <v>494</v>
      </c>
      <c r="C90" s="49" t="s">
        <v>491</v>
      </c>
      <c r="D90" s="52"/>
      <c r="E90" s="51" t="s">
        <v>463</v>
      </c>
      <c r="F90" s="54">
        <v>20</v>
      </c>
      <c r="G90" s="60"/>
      <c r="H90" s="52"/>
    </row>
    <row r="91" ht="18.95" customHeight="1" spans="1:8">
      <c r="A91" s="45"/>
      <c r="B91" s="45"/>
      <c r="C91" s="62" t="s">
        <v>492</v>
      </c>
      <c r="D91" s="52"/>
      <c r="E91" s="51" t="s">
        <v>463</v>
      </c>
      <c r="F91" s="54">
        <v>20</v>
      </c>
      <c r="G91" s="60"/>
      <c r="H91" s="52"/>
    </row>
    <row r="92" ht="18.95" customHeight="1" spans="1:8">
      <c r="A92" s="45"/>
      <c r="B92" s="45"/>
      <c r="C92" s="62" t="s">
        <v>493</v>
      </c>
      <c r="D92" s="52"/>
      <c r="E92" s="51" t="s">
        <v>463</v>
      </c>
      <c r="F92" s="54">
        <v>20</v>
      </c>
      <c r="G92" s="60"/>
      <c r="H92" s="52"/>
    </row>
    <row r="93" ht="18.95" customHeight="1" spans="1:8">
      <c r="A93" s="45"/>
      <c r="B93" s="46" t="s">
        <v>495</v>
      </c>
      <c r="C93" s="49" t="s">
        <v>491</v>
      </c>
      <c r="D93" s="52"/>
      <c r="E93" s="51" t="s">
        <v>463</v>
      </c>
      <c r="F93" s="54">
        <v>20</v>
      </c>
      <c r="G93" s="60"/>
      <c r="H93" s="52"/>
    </row>
    <row r="94" ht="18.95" customHeight="1" spans="1:8">
      <c r="A94" s="45"/>
      <c r="B94" s="45"/>
      <c r="C94" s="49" t="s">
        <v>492</v>
      </c>
      <c r="D94" s="52"/>
      <c r="E94" s="51" t="s">
        <v>463</v>
      </c>
      <c r="F94" s="54">
        <v>20</v>
      </c>
      <c r="G94" s="60"/>
      <c r="H94" s="52"/>
    </row>
    <row r="95" ht="18.95" customHeight="1" spans="1:8">
      <c r="A95" s="45"/>
      <c r="B95" s="45"/>
      <c r="C95" s="49" t="s">
        <v>493</v>
      </c>
      <c r="D95" s="52"/>
      <c r="E95" s="51" t="s">
        <v>463</v>
      </c>
      <c r="F95" s="54">
        <v>20</v>
      </c>
      <c r="G95" s="60"/>
      <c r="H95" s="52"/>
    </row>
    <row r="96" ht="18.95" customHeight="1" spans="1:8">
      <c r="A96" s="45"/>
      <c r="B96" s="61" t="s">
        <v>496</v>
      </c>
      <c r="C96" s="63"/>
      <c r="D96" s="52"/>
      <c r="E96" s="51" t="s">
        <v>463</v>
      </c>
      <c r="F96" s="54">
        <v>20</v>
      </c>
      <c r="G96" s="60"/>
      <c r="H96" s="52"/>
    </row>
    <row r="97" ht="36" customHeight="1" spans="1:8">
      <c r="A97" s="45"/>
      <c r="B97" s="61" t="s">
        <v>497</v>
      </c>
      <c r="C97" s="63"/>
      <c r="D97" s="52"/>
      <c r="E97" s="51" t="s">
        <v>463</v>
      </c>
      <c r="F97" s="54">
        <v>20</v>
      </c>
      <c r="G97" s="60"/>
      <c r="H97" s="52"/>
    </row>
    <row r="98" ht="18.95" customHeight="1" spans="1:8">
      <c r="A98" s="45"/>
      <c r="B98" s="61" t="s">
        <v>498</v>
      </c>
      <c r="C98" s="63"/>
      <c r="D98" s="52"/>
      <c r="E98" s="51" t="s">
        <v>463</v>
      </c>
      <c r="F98" s="54">
        <v>20</v>
      </c>
      <c r="G98" s="60"/>
      <c r="H98" s="52"/>
    </row>
    <row r="99" ht="18.95" customHeight="1" spans="1:8">
      <c r="A99" s="45"/>
      <c r="B99" s="61" t="s">
        <v>499</v>
      </c>
      <c r="C99" s="63"/>
      <c r="D99" s="52"/>
      <c r="E99" s="51" t="s">
        <v>463</v>
      </c>
      <c r="F99" s="54">
        <v>20</v>
      </c>
      <c r="G99" s="60"/>
      <c r="H99" s="52"/>
    </row>
    <row r="100" ht="39.95" customHeight="1" spans="1:8">
      <c r="A100" s="45"/>
      <c r="B100" s="61" t="s">
        <v>500</v>
      </c>
      <c r="C100" s="63"/>
      <c r="D100" s="52"/>
      <c r="E100" s="51" t="s">
        <v>463</v>
      </c>
      <c r="F100" s="54">
        <v>20</v>
      </c>
      <c r="G100" s="60"/>
      <c r="H100" s="52"/>
    </row>
    <row r="101" ht="39.95" customHeight="1" spans="1:8">
      <c r="A101" s="64"/>
      <c r="B101" s="65"/>
      <c r="C101" s="66"/>
      <c r="D101" s="67"/>
      <c r="E101" s="68"/>
      <c r="F101" s="69"/>
      <c r="G101" s="70"/>
      <c r="H101" s="67"/>
    </row>
    <row r="102" ht="52" customHeight="1" spans="1:8">
      <c r="A102" s="71" t="s">
        <v>146</v>
      </c>
      <c r="B102" s="71"/>
      <c r="C102" s="71"/>
      <c r="D102" s="72"/>
      <c r="H102" s="72"/>
    </row>
    <row r="103" ht="57" customHeight="1" spans="1:8">
      <c r="A103" s="71" t="s">
        <v>147</v>
      </c>
      <c r="B103" s="71"/>
      <c r="C103" s="71"/>
      <c r="D103" s="72"/>
      <c r="H103" s="72"/>
    </row>
    <row r="104" ht="57" customHeight="1" spans="1:8">
      <c r="A104" s="71" t="s">
        <v>148</v>
      </c>
      <c r="B104" s="71"/>
      <c r="C104" s="71"/>
      <c r="D104" s="72"/>
      <c r="H104" s="72"/>
    </row>
  </sheetData>
  <mergeCells count="39">
    <mergeCell ref="A1:H1"/>
    <mergeCell ref="A2:H2"/>
    <mergeCell ref="A62:C62"/>
    <mergeCell ref="B63:C63"/>
    <mergeCell ref="B64:C64"/>
    <mergeCell ref="B96:C96"/>
    <mergeCell ref="B97:C97"/>
    <mergeCell ref="B98:C98"/>
    <mergeCell ref="B99:C99"/>
    <mergeCell ref="B100:C100"/>
    <mergeCell ref="A102:C102"/>
    <mergeCell ref="A103:C103"/>
    <mergeCell ref="A104:C104"/>
    <mergeCell ref="A23:A59"/>
    <mergeCell ref="A60:A61"/>
    <mergeCell ref="A63:A72"/>
    <mergeCell ref="A73:A100"/>
    <mergeCell ref="B4:B13"/>
    <mergeCell ref="B14:B22"/>
    <mergeCell ref="B23:B61"/>
    <mergeCell ref="B65:B67"/>
    <mergeCell ref="B68:B72"/>
    <mergeCell ref="B73:B79"/>
    <mergeCell ref="B80:B85"/>
    <mergeCell ref="B87:B89"/>
    <mergeCell ref="B90:B92"/>
    <mergeCell ref="B93:B95"/>
    <mergeCell ref="C21:C22"/>
    <mergeCell ref="C23:C59"/>
    <mergeCell ref="C60:C61"/>
    <mergeCell ref="D23:D59"/>
    <mergeCell ref="D60:D61"/>
    <mergeCell ref="E21:E61"/>
    <mergeCell ref="F21:F61"/>
    <mergeCell ref="G23:G59"/>
    <mergeCell ref="G60:G61"/>
    <mergeCell ref="H21:H22"/>
    <mergeCell ref="H23:H59"/>
    <mergeCell ref="H60:H61"/>
  </mergeCells>
  <pageMargins left="0.118055555555556" right="0.275" top="0.472222222222222" bottom="0.511805555555556" header="0.298611111111111" footer="0.298611111111111"/>
  <pageSetup paperSize="9" scale="69" fitToHeight="0" orientation="portrait"/>
  <headerFooter/>
  <rowBreaks count="4" manualBreakCount="4">
    <brk id="11" max="7" man="1"/>
    <brk id="22" max="7" man="1"/>
    <brk id="61" max="7" man="1"/>
    <brk id="10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25"/>
  <sheetViews>
    <sheetView tabSelected="1" view="pageBreakPreview" zoomScaleNormal="100" topLeftCell="A48" workbookViewId="0">
      <selection activeCell="G3" sqref="G3"/>
    </sheetView>
  </sheetViews>
  <sheetFormatPr defaultColWidth="7.87962962962963" defaultRowHeight="13.2" outlineLevelCol="7"/>
  <cols>
    <col min="1" max="1" width="5.25" style="4" customWidth="1"/>
    <col min="2" max="2" width="6.12962962962963" style="4" customWidth="1"/>
    <col min="3" max="3" width="11.4444444444444" style="4" customWidth="1"/>
    <col min="4" max="4" width="39.8796296296296" style="5" customWidth="1"/>
    <col min="5" max="6" width="6.37962962962963" style="4" customWidth="1"/>
    <col min="7" max="7" width="13.6666666666667" style="1" customWidth="1"/>
    <col min="8" max="8" width="11.25" style="6" customWidth="1"/>
    <col min="9" max="16384" width="7.87962962962963" style="1"/>
  </cols>
  <sheetData>
    <row r="1" ht="36.6" spans="1:8">
      <c r="A1" s="7" t="s">
        <v>360</v>
      </c>
      <c r="B1" s="7"/>
      <c r="C1" s="7"/>
      <c r="D1" s="8"/>
      <c r="E1" s="7"/>
      <c r="F1" s="7"/>
      <c r="G1" s="7"/>
      <c r="H1" s="9"/>
    </row>
    <row r="2" ht="14.4" spans="1:8">
      <c r="A2" s="10" t="s">
        <v>501</v>
      </c>
      <c r="B2" s="11"/>
      <c r="C2" s="10"/>
      <c r="D2" s="10"/>
      <c r="E2" s="10"/>
      <c r="F2" s="10"/>
      <c r="G2" s="10"/>
      <c r="H2" s="10"/>
    </row>
    <row r="3" ht="14.4" spans="1:8">
      <c r="A3" s="12" t="s">
        <v>1</v>
      </c>
      <c r="B3" s="12" t="s">
        <v>373</v>
      </c>
      <c r="C3" s="12" t="s">
        <v>374</v>
      </c>
      <c r="D3" s="13" t="s">
        <v>502</v>
      </c>
      <c r="E3" s="12" t="s">
        <v>4</v>
      </c>
      <c r="F3" s="12" t="s">
        <v>5</v>
      </c>
      <c r="G3" s="14" t="s">
        <v>6</v>
      </c>
      <c r="H3" s="15" t="s">
        <v>7</v>
      </c>
    </row>
    <row r="4" ht="14.4" spans="1:8">
      <c r="A4" s="11"/>
      <c r="B4" s="11"/>
      <c r="C4" s="11" t="s">
        <v>503</v>
      </c>
      <c r="D4" s="10"/>
      <c r="E4" s="11"/>
      <c r="F4" s="11" t="s">
        <v>371</v>
      </c>
      <c r="G4" s="16" t="s">
        <v>371</v>
      </c>
      <c r="H4" s="10" t="s">
        <v>371</v>
      </c>
    </row>
    <row r="5" ht="17" customHeight="1" spans="1:8">
      <c r="A5" s="11" t="s">
        <v>504</v>
      </c>
      <c r="B5" s="17" t="s">
        <v>505</v>
      </c>
      <c r="C5" s="11" t="s">
        <v>506</v>
      </c>
      <c r="D5" s="10" t="s">
        <v>507</v>
      </c>
      <c r="E5" s="11" t="s">
        <v>417</v>
      </c>
      <c r="F5" s="11" t="s">
        <v>504</v>
      </c>
      <c r="G5" s="11"/>
      <c r="H5" s="10" t="s">
        <v>508</v>
      </c>
    </row>
    <row r="6" ht="17" customHeight="1" spans="1:8">
      <c r="A6" s="11"/>
      <c r="B6" s="18"/>
      <c r="C6" s="11"/>
      <c r="D6" s="10"/>
      <c r="E6" s="11"/>
      <c r="F6" s="11"/>
      <c r="G6" s="11"/>
      <c r="H6" s="10"/>
    </row>
    <row r="7" ht="17" customHeight="1" spans="1:8">
      <c r="A7" s="11"/>
      <c r="B7" s="18"/>
      <c r="C7" s="11"/>
      <c r="D7" s="10"/>
      <c r="E7" s="11"/>
      <c r="F7" s="11"/>
      <c r="G7" s="11"/>
      <c r="H7" s="10"/>
    </row>
    <row r="8" ht="17" customHeight="1" spans="1:8">
      <c r="A8" s="11"/>
      <c r="B8" s="18"/>
      <c r="C8" s="11"/>
      <c r="D8" s="10"/>
      <c r="E8" s="11"/>
      <c r="F8" s="11"/>
      <c r="G8" s="11"/>
      <c r="H8" s="10"/>
    </row>
    <row r="9" ht="17" customHeight="1" spans="1:8">
      <c r="A9" s="11"/>
      <c r="B9" s="18"/>
      <c r="C9" s="11"/>
      <c r="D9" s="10"/>
      <c r="E9" s="11"/>
      <c r="F9" s="11"/>
      <c r="G9" s="11"/>
      <c r="H9" s="10"/>
    </row>
    <row r="10" ht="17" customHeight="1" spans="1:8">
      <c r="A10" s="11"/>
      <c r="B10" s="18"/>
      <c r="C10" s="11"/>
      <c r="D10" s="10"/>
      <c r="E10" s="11"/>
      <c r="F10" s="11"/>
      <c r="G10" s="11"/>
      <c r="H10" s="10"/>
    </row>
    <row r="11" ht="17" customHeight="1" spans="1:8">
      <c r="A11" s="11"/>
      <c r="B11" s="18"/>
      <c r="C11" s="11"/>
      <c r="D11" s="10"/>
      <c r="E11" s="11"/>
      <c r="F11" s="11"/>
      <c r="G11" s="11"/>
      <c r="H11" s="10"/>
    </row>
    <row r="12" ht="17" customHeight="1" spans="1:8">
      <c r="A12" s="11"/>
      <c r="B12" s="18"/>
      <c r="C12" s="11"/>
      <c r="D12" s="10"/>
      <c r="E12" s="11"/>
      <c r="F12" s="11"/>
      <c r="G12" s="11"/>
      <c r="H12" s="10"/>
    </row>
    <row r="13" ht="17" customHeight="1" spans="1:8">
      <c r="A13" s="11"/>
      <c r="B13" s="18"/>
      <c r="C13" s="11"/>
      <c r="D13" s="10"/>
      <c r="E13" s="11"/>
      <c r="F13" s="11"/>
      <c r="G13" s="11"/>
      <c r="H13" s="10"/>
    </row>
    <row r="14" ht="17" customHeight="1" spans="1:8">
      <c r="A14" s="11"/>
      <c r="B14" s="18"/>
      <c r="C14" s="11"/>
      <c r="D14" s="10"/>
      <c r="E14" s="11"/>
      <c r="F14" s="11"/>
      <c r="G14" s="11"/>
      <c r="H14" s="10"/>
    </row>
    <row r="15" ht="17" customHeight="1" spans="1:8">
      <c r="A15" s="11"/>
      <c r="B15" s="18"/>
      <c r="C15" s="11"/>
      <c r="D15" s="10"/>
      <c r="E15" s="11"/>
      <c r="F15" s="11"/>
      <c r="G15" s="11"/>
      <c r="H15" s="10"/>
    </row>
    <row r="16" ht="17" customHeight="1" spans="1:8">
      <c r="A16" s="11"/>
      <c r="B16" s="18"/>
      <c r="C16" s="11"/>
      <c r="D16" s="10"/>
      <c r="E16" s="11"/>
      <c r="F16" s="11"/>
      <c r="G16" s="11"/>
      <c r="H16" s="10"/>
    </row>
    <row r="17" ht="17" customHeight="1" spans="1:8">
      <c r="A17" s="11"/>
      <c r="B17" s="18"/>
      <c r="C17" s="11"/>
      <c r="D17" s="10"/>
      <c r="E17" s="11"/>
      <c r="F17" s="11"/>
      <c r="G17" s="11"/>
      <c r="H17" s="10"/>
    </row>
    <row r="18" ht="17" customHeight="1" spans="1:8">
      <c r="A18" s="11"/>
      <c r="B18" s="18"/>
      <c r="C18" s="11"/>
      <c r="D18" s="10"/>
      <c r="E18" s="11"/>
      <c r="F18" s="11"/>
      <c r="G18" s="11"/>
      <c r="H18" s="10"/>
    </row>
    <row r="19" ht="17" customHeight="1" spans="1:8">
      <c r="A19" s="11"/>
      <c r="B19" s="18"/>
      <c r="C19" s="11"/>
      <c r="D19" s="10"/>
      <c r="E19" s="11"/>
      <c r="F19" s="11"/>
      <c r="G19" s="11"/>
      <c r="H19" s="10"/>
    </row>
    <row r="20" ht="17" customHeight="1" spans="1:8">
      <c r="A20" s="11"/>
      <c r="B20" s="18"/>
      <c r="C20" s="11"/>
      <c r="D20" s="10"/>
      <c r="E20" s="11"/>
      <c r="F20" s="11"/>
      <c r="G20" s="11"/>
      <c r="H20" s="10"/>
    </row>
    <row r="21" ht="17" customHeight="1" spans="1:8">
      <c r="A21" s="11"/>
      <c r="B21" s="18"/>
      <c r="C21" s="11"/>
      <c r="D21" s="10"/>
      <c r="E21" s="11"/>
      <c r="F21" s="11"/>
      <c r="G21" s="11"/>
      <c r="H21" s="10"/>
    </row>
    <row r="22" ht="17" customHeight="1" spans="1:8">
      <c r="A22" s="11"/>
      <c r="B22" s="18"/>
      <c r="C22" s="11"/>
      <c r="D22" s="10"/>
      <c r="E22" s="11"/>
      <c r="F22" s="11"/>
      <c r="G22" s="11"/>
      <c r="H22" s="10"/>
    </row>
    <row r="23" ht="17" customHeight="1" spans="1:8">
      <c r="A23" s="11"/>
      <c r="B23" s="18"/>
      <c r="C23" s="11"/>
      <c r="D23" s="10"/>
      <c r="E23" s="11"/>
      <c r="F23" s="11"/>
      <c r="G23" s="11"/>
      <c r="H23" s="10"/>
    </row>
    <row r="24" ht="17" customHeight="1" spans="1:8">
      <c r="A24" s="11"/>
      <c r="B24" s="18"/>
      <c r="C24" s="11"/>
      <c r="D24" s="10"/>
      <c r="E24" s="11"/>
      <c r="F24" s="11"/>
      <c r="G24" s="11"/>
      <c r="H24" s="10"/>
    </row>
    <row r="25" ht="17" customHeight="1" spans="1:8">
      <c r="A25" s="11"/>
      <c r="B25" s="18"/>
      <c r="C25" s="11"/>
      <c r="D25" s="10"/>
      <c r="E25" s="11"/>
      <c r="F25" s="11"/>
      <c r="G25" s="11"/>
      <c r="H25" s="10"/>
    </row>
    <row r="26" ht="17" customHeight="1" spans="1:8">
      <c r="A26" s="11"/>
      <c r="B26" s="18"/>
      <c r="C26" s="11"/>
      <c r="D26" s="10"/>
      <c r="E26" s="11"/>
      <c r="F26" s="11"/>
      <c r="G26" s="11"/>
      <c r="H26" s="10"/>
    </row>
    <row r="27" ht="17" customHeight="1" spans="1:8">
      <c r="A27" s="11"/>
      <c r="B27" s="18"/>
      <c r="C27" s="11"/>
      <c r="D27" s="10"/>
      <c r="E27" s="11"/>
      <c r="F27" s="11"/>
      <c r="G27" s="11"/>
      <c r="H27" s="10"/>
    </row>
    <row r="28" ht="17" customHeight="1" spans="1:8">
      <c r="A28" s="11"/>
      <c r="B28" s="18"/>
      <c r="C28" s="11"/>
      <c r="D28" s="10"/>
      <c r="E28" s="11"/>
      <c r="F28" s="11"/>
      <c r="G28" s="11"/>
      <c r="H28" s="10"/>
    </row>
    <row r="29" ht="17" customHeight="1" spans="1:8">
      <c r="A29" s="11"/>
      <c r="B29" s="18"/>
      <c r="C29" s="11"/>
      <c r="D29" s="10"/>
      <c r="E29" s="11"/>
      <c r="F29" s="11"/>
      <c r="G29" s="11"/>
      <c r="H29" s="10"/>
    </row>
    <row r="30" ht="17" customHeight="1" spans="1:8">
      <c r="A30" s="11"/>
      <c r="B30" s="18"/>
      <c r="C30" s="11"/>
      <c r="D30" s="10"/>
      <c r="E30" s="11"/>
      <c r="F30" s="11"/>
      <c r="G30" s="11"/>
      <c r="H30" s="10"/>
    </row>
    <row r="31" ht="17" customHeight="1" spans="1:8">
      <c r="A31" s="11"/>
      <c r="B31" s="18"/>
      <c r="C31" s="11"/>
      <c r="D31" s="10"/>
      <c r="E31" s="11"/>
      <c r="F31" s="11"/>
      <c r="G31" s="11"/>
      <c r="H31" s="10"/>
    </row>
    <row r="32" ht="17" customHeight="1" spans="1:8">
      <c r="A32" s="11"/>
      <c r="B32" s="18"/>
      <c r="C32" s="11"/>
      <c r="D32" s="10"/>
      <c r="E32" s="11"/>
      <c r="F32" s="11"/>
      <c r="G32" s="11"/>
      <c r="H32" s="10"/>
    </row>
    <row r="33" ht="17" customHeight="1" spans="1:8">
      <c r="A33" s="11"/>
      <c r="B33" s="18"/>
      <c r="C33" s="11"/>
      <c r="D33" s="10"/>
      <c r="E33" s="11"/>
      <c r="F33" s="11"/>
      <c r="G33" s="11"/>
      <c r="H33" s="10"/>
    </row>
    <row r="34" ht="17" customHeight="1" spans="1:8">
      <c r="A34" s="11"/>
      <c r="B34" s="18"/>
      <c r="C34" s="11"/>
      <c r="D34" s="10"/>
      <c r="E34" s="11"/>
      <c r="F34" s="11"/>
      <c r="G34" s="11"/>
      <c r="H34" s="10"/>
    </row>
    <row r="35" ht="17" customHeight="1" spans="1:8">
      <c r="A35" s="11"/>
      <c r="B35" s="18"/>
      <c r="C35" s="11"/>
      <c r="D35" s="10"/>
      <c r="E35" s="11"/>
      <c r="F35" s="11"/>
      <c r="G35" s="11"/>
      <c r="H35" s="10"/>
    </row>
    <row r="36" ht="17" customHeight="1" spans="1:8">
      <c r="A36" s="11"/>
      <c r="B36" s="18"/>
      <c r="C36" s="11"/>
      <c r="D36" s="10"/>
      <c r="E36" s="11"/>
      <c r="F36" s="11"/>
      <c r="G36" s="11"/>
      <c r="H36" s="10"/>
    </row>
    <row r="37" ht="17" customHeight="1" spans="1:8">
      <c r="A37" s="11"/>
      <c r="B37" s="18"/>
      <c r="C37" s="11"/>
      <c r="D37" s="10"/>
      <c r="E37" s="11"/>
      <c r="F37" s="11"/>
      <c r="G37" s="11"/>
      <c r="H37" s="10"/>
    </row>
    <row r="38" ht="17" customHeight="1" spans="1:8">
      <c r="A38" s="11"/>
      <c r="B38" s="18"/>
      <c r="C38" s="11"/>
      <c r="D38" s="10"/>
      <c r="E38" s="11"/>
      <c r="F38" s="11"/>
      <c r="G38" s="11"/>
      <c r="H38" s="10"/>
    </row>
    <row r="39" ht="17" customHeight="1" spans="1:8">
      <c r="A39" s="11"/>
      <c r="B39" s="18"/>
      <c r="C39" s="11"/>
      <c r="D39" s="10"/>
      <c r="E39" s="11"/>
      <c r="F39" s="11"/>
      <c r="G39" s="11"/>
      <c r="H39" s="10"/>
    </row>
    <row r="40" ht="17" customHeight="1" spans="1:8">
      <c r="A40" s="11"/>
      <c r="B40" s="18"/>
      <c r="C40" s="11"/>
      <c r="D40" s="10"/>
      <c r="E40" s="11"/>
      <c r="F40" s="11"/>
      <c r="G40" s="11"/>
      <c r="H40" s="10"/>
    </row>
    <row r="41" ht="17" customHeight="1" spans="1:8">
      <c r="A41" s="11"/>
      <c r="B41" s="18"/>
      <c r="C41" s="11"/>
      <c r="D41" s="10"/>
      <c r="E41" s="11"/>
      <c r="F41" s="11"/>
      <c r="G41" s="11"/>
      <c r="H41" s="10"/>
    </row>
    <row r="42" ht="17" customHeight="1" spans="1:8">
      <c r="A42" s="11"/>
      <c r="B42" s="18"/>
      <c r="C42" s="11"/>
      <c r="D42" s="10"/>
      <c r="E42" s="11"/>
      <c r="F42" s="11"/>
      <c r="G42" s="11"/>
      <c r="H42" s="10"/>
    </row>
    <row r="43" ht="17" customHeight="1" spans="1:8">
      <c r="A43" s="11"/>
      <c r="B43" s="18"/>
      <c r="C43" s="11"/>
      <c r="D43" s="10"/>
      <c r="E43" s="11"/>
      <c r="F43" s="11"/>
      <c r="G43" s="11"/>
      <c r="H43" s="10"/>
    </row>
    <row r="44" ht="17" customHeight="1" spans="1:8">
      <c r="A44" s="11"/>
      <c r="B44" s="18"/>
      <c r="C44" s="11"/>
      <c r="D44" s="10"/>
      <c r="E44" s="11"/>
      <c r="F44" s="11"/>
      <c r="G44" s="11"/>
      <c r="H44" s="10"/>
    </row>
    <row r="45" ht="17" customHeight="1" spans="1:8">
      <c r="A45" s="11"/>
      <c r="B45" s="19"/>
      <c r="C45" s="11"/>
      <c r="D45" s="10"/>
      <c r="E45" s="11"/>
      <c r="F45" s="11"/>
      <c r="G45" s="11"/>
      <c r="H45" s="10"/>
    </row>
    <row r="46" ht="15" customHeight="1" spans="1:8">
      <c r="A46" s="11" t="s">
        <v>509</v>
      </c>
      <c r="B46" s="11" t="s">
        <v>505</v>
      </c>
      <c r="C46" s="11" t="s">
        <v>510</v>
      </c>
      <c r="D46" s="10" t="s">
        <v>511</v>
      </c>
      <c r="E46" s="17" t="s">
        <v>417</v>
      </c>
      <c r="F46" s="17" t="s">
        <v>512</v>
      </c>
      <c r="G46" s="17"/>
      <c r="H46" s="10" t="s">
        <v>508</v>
      </c>
    </row>
    <row r="47" ht="15" customHeight="1" spans="1:8">
      <c r="A47" s="11"/>
      <c r="B47" s="11"/>
      <c r="C47" s="11"/>
      <c r="D47" s="10"/>
      <c r="E47" s="18"/>
      <c r="F47" s="18"/>
      <c r="G47" s="18"/>
      <c r="H47" s="10"/>
    </row>
    <row r="48" ht="15" customHeight="1" spans="1:8">
      <c r="A48" s="11"/>
      <c r="B48" s="11"/>
      <c r="C48" s="11"/>
      <c r="D48" s="10"/>
      <c r="E48" s="18"/>
      <c r="F48" s="18"/>
      <c r="G48" s="18"/>
      <c r="H48" s="10"/>
    </row>
    <row r="49" ht="15" customHeight="1" spans="1:8">
      <c r="A49" s="11"/>
      <c r="B49" s="11"/>
      <c r="C49" s="11"/>
      <c r="D49" s="10"/>
      <c r="E49" s="18"/>
      <c r="F49" s="18"/>
      <c r="G49" s="18"/>
      <c r="H49" s="10"/>
    </row>
    <row r="50" ht="15" customHeight="1" spans="1:8">
      <c r="A50" s="11"/>
      <c r="B50" s="11"/>
      <c r="C50" s="11"/>
      <c r="D50" s="10"/>
      <c r="E50" s="18"/>
      <c r="F50" s="18"/>
      <c r="G50" s="18"/>
      <c r="H50" s="10"/>
    </row>
    <row r="51" ht="15" customHeight="1" spans="1:8">
      <c r="A51" s="11"/>
      <c r="B51" s="11"/>
      <c r="C51" s="11"/>
      <c r="D51" s="10"/>
      <c r="E51" s="18"/>
      <c r="F51" s="18"/>
      <c r="G51" s="18"/>
      <c r="H51" s="10"/>
    </row>
    <row r="52" ht="15" customHeight="1" spans="1:8">
      <c r="A52" s="11"/>
      <c r="B52" s="11"/>
      <c r="C52" s="11"/>
      <c r="D52" s="10"/>
      <c r="E52" s="18"/>
      <c r="F52" s="18"/>
      <c r="G52" s="18"/>
      <c r="H52" s="10"/>
    </row>
    <row r="53" ht="15" customHeight="1" spans="1:8">
      <c r="A53" s="11"/>
      <c r="B53" s="11"/>
      <c r="C53" s="11"/>
      <c r="D53" s="10"/>
      <c r="E53" s="18"/>
      <c r="F53" s="18"/>
      <c r="G53" s="18"/>
      <c r="H53" s="10"/>
    </row>
    <row r="54" ht="15" customHeight="1" spans="1:8">
      <c r="A54" s="11"/>
      <c r="B54" s="11"/>
      <c r="C54" s="11"/>
      <c r="D54" s="10"/>
      <c r="E54" s="18"/>
      <c r="F54" s="18"/>
      <c r="G54" s="18"/>
      <c r="H54" s="10"/>
    </row>
    <row r="55" ht="15" customHeight="1" spans="1:8">
      <c r="A55" s="11"/>
      <c r="B55" s="11"/>
      <c r="C55" s="11"/>
      <c r="D55" s="10"/>
      <c r="E55" s="18"/>
      <c r="F55" s="18"/>
      <c r="G55" s="18"/>
      <c r="H55" s="10"/>
    </row>
    <row r="56" ht="15" customHeight="1" spans="1:8">
      <c r="A56" s="11"/>
      <c r="B56" s="11"/>
      <c r="C56" s="11"/>
      <c r="D56" s="10"/>
      <c r="E56" s="18"/>
      <c r="F56" s="18"/>
      <c r="G56" s="18"/>
      <c r="H56" s="17" t="s">
        <v>508</v>
      </c>
    </row>
    <row r="57" ht="15" customHeight="1" spans="1:8">
      <c r="A57" s="11"/>
      <c r="B57" s="11"/>
      <c r="C57" s="11"/>
      <c r="D57" s="10"/>
      <c r="E57" s="18"/>
      <c r="F57" s="18"/>
      <c r="G57" s="18"/>
      <c r="H57" s="18"/>
    </row>
    <row r="58" ht="15" customHeight="1" spans="1:8">
      <c r="A58" s="11"/>
      <c r="B58" s="11"/>
      <c r="C58" s="11"/>
      <c r="D58" s="10"/>
      <c r="E58" s="18"/>
      <c r="F58" s="18"/>
      <c r="G58" s="18"/>
      <c r="H58" s="18"/>
    </row>
    <row r="59" ht="15" customHeight="1" spans="1:8">
      <c r="A59" s="11"/>
      <c r="B59" s="11"/>
      <c r="C59" s="11"/>
      <c r="D59" s="10"/>
      <c r="E59" s="18"/>
      <c r="F59" s="18"/>
      <c r="G59" s="18"/>
      <c r="H59" s="18"/>
    </row>
    <row r="60" ht="15" customHeight="1" spans="1:8">
      <c r="A60" s="11"/>
      <c r="B60" s="11"/>
      <c r="C60" s="11"/>
      <c r="D60" s="10"/>
      <c r="E60" s="18"/>
      <c r="F60" s="18"/>
      <c r="G60" s="18"/>
      <c r="H60" s="18"/>
    </row>
    <row r="61" ht="15" customHeight="1" spans="1:8">
      <c r="A61" s="11"/>
      <c r="B61" s="11"/>
      <c r="C61" s="11"/>
      <c r="D61" s="10"/>
      <c r="E61" s="18"/>
      <c r="F61" s="18"/>
      <c r="G61" s="18"/>
      <c r="H61" s="18"/>
    </row>
    <row r="62" ht="15" customHeight="1" spans="1:8">
      <c r="A62" s="11"/>
      <c r="B62" s="11"/>
      <c r="C62" s="11"/>
      <c r="D62" s="10"/>
      <c r="E62" s="18"/>
      <c r="F62" s="18"/>
      <c r="G62" s="18"/>
      <c r="H62" s="18"/>
    </row>
    <row r="63" ht="15" customHeight="1" spans="1:8">
      <c r="A63" s="11"/>
      <c r="B63" s="11"/>
      <c r="C63" s="11"/>
      <c r="D63" s="10"/>
      <c r="E63" s="18"/>
      <c r="F63" s="18"/>
      <c r="G63" s="18"/>
      <c r="H63" s="18"/>
    </row>
    <row r="64" ht="15" customHeight="1" spans="1:8">
      <c r="A64" s="11"/>
      <c r="B64" s="11"/>
      <c r="C64" s="11"/>
      <c r="D64" s="10"/>
      <c r="E64" s="18"/>
      <c r="F64" s="18"/>
      <c r="G64" s="18"/>
      <c r="H64" s="18"/>
    </row>
    <row r="65" ht="15" customHeight="1" spans="1:8">
      <c r="A65" s="11"/>
      <c r="B65" s="11"/>
      <c r="C65" s="11"/>
      <c r="D65" s="10"/>
      <c r="E65" s="18"/>
      <c r="F65" s="18"/>
      <c r="G65" s="18"/>
      <c r="H65" s="18"/>
    </row>
    <row r="66" ht="15" customHeight="1" spans="1:8">
      <c r="A66" s="11"/>
      <c r="B66" s="11"/>
      <c r="C66" s="11"/>
      <c r="D66" s="10"/>
      <c r="E66" s="18"/>
      <c r="F66" s="18"/>
      <c r="G66" s="18"/>
      <c r="H66" s="18"/>
    </row>
    <row r="67" ht="15" customHeight="1" spans="1:8">
      <c r="A67" s="11"/>
      <c r="B67" s="11"/>
      <c r="C67" s="11"/>
      <c r="D67" s="10"/>
      <c r="E67" s="18"/>
      <c r="F67" s="18"/>
      <c r="G67" s="18"/>
      <c r="H67" s="18"/>
    </row>
    <row r="68" ht="15" customHeight="1" spans="1:8">
      <c r="A68" s="11"/>
      <c r="B68" s="11"/>
      <c r="C68" s="11"/>
      <c r="D68" s="10"/>
      <c r="E68" s="18"/>
      <c r="F68" s="18"/>
      <c r="G68" s="18"/>
      <c r="H68" s="18"/>
    </row>
    <row r="69" ht="15" customHeight="1" spans="1:8">
      <c r="A69" s="11"/>
      <c r="B69" s="11"/>
      <c r="C69" s="11"/>
      <c r="D69" s="10"/>
      <c r="E69" s="18"/>
      <c r="F69" s="18"/>
      <c r="G69" s="18"/>
      <c r="H69" s="18"/>
    </row>
    <row r="70" ht="15" customHeight="1" spans="1:8">
      <c r="A70" s="11"/>
      <c r="B70" s="11"/>
      <c r="C70" s="11"/>
      <c r="D70" s="10"/>
      <c r="E70" s="18"/>
      <c r="F70" s="18"/>
      <c r="G70" s="18"/>
      <c r="H70" s="18"/>
    </row>
    <row r="71" ht="15" customHeight="1" spans="1:8">
      <c r="A71" s="11"/>
      <c r="B71" s="11"/>
      <c r="C71" s="11"/>
      <c r="D71" s="10"/>
      <c r="E71" s="18"/>
      <c r="F71" s="18"/>
      <c r="G71" s="18"/>
      <c r="H71" s="18"/>
    </row>
    <row r="72" ht="15" customHeight="1" spans="1:8">
      <c r="A72" s="11"/>
      <c r="B72" s="11"/>
      <c r="C72" s="11"/>
      <c r="D72" s="10"/>
      <c r="E72" s="18"/>
      <c r="F72" s="18"/>
      <c r="G72" s="18"/>
      <c r="H72" s="18"/>
    </row>
    <row r="73" ht="15" customHeight="1" spans="1:8">
      <c r="A73" s="11"/>
      <c r="B73" s="11"/>
      <c r="C73" s="11"/>
      <c r="D73" s="10"/>
      <c r="E73" s="18"/>
      <c r="F73" s="18"/>
      <c r="G73" s="18"/>
      <c r="H73" s="18"/>
    </row>
    <row r="74" ht="15" customHeight="1" spans="1:8">
      <c r="A74" s="11"/>
      <c r="B74" s="11"/>
      <c r="C74" s="11"/>
      <c r="D74" s="10"/>
      <c r="E74" s="18"/>
      <c r="F74" s="18"/>
      <c r="G74" s="18"/>
      <c r="H74" s="18"/>
    </row>
    <row r="75" ht="15" customHeight="1" spans="1:8">
      <c r="A75" s="11"/>
      <c r="B75" s="11"/>
      <c r="C75" s="11"/>
      <c r="D75" s="10"/>
      <c r="E75" s="18"/>
      <c r="F75" s="18"/>
      <c r="G75" s="18"/>
      <c r="H75" s="18"/>
    </row>
    <row r="76" ht="15" customHeight="1" spans="1:8">
      <c r="A76" s="11"/>
      <c r="B76" s="11"/>
      <c r="C76" s="11"/>
      <c r="D76" s="10"/>
      <c r="E76" s="18"/>
      <c r="F76" s="18"/>
      <c r="G76" s="18"/>
      <c r="H76" s="18"/>
    </row>
    <row r="77" ht="15" customHeight="1" spans="1:8">
      <c r="A77" s="11"/>
      <c r="B77" s="11"/>
      <c r="C77" s="11"/>
      <c r="D77" s="10"/>
      <c r="E77" s="18"/>
      <c r="F77" s="18"/>
      <c r="G77" s="18"/>
      <c r="H77" s="18"/>
    </row>
    <row r="78" ht="15" customHeight="1" spans="1:8">
      <c r="A78" s="11"/>
      <c r="B78" s="11"/>
      <c r="C78" s="11"/>
      <c r="D78" s="10"/>
      <c r="E78" s="18"/>
      <c r="F78" s="18"/>
      <c r="G78" s="18"/>
      <c r="H78" s="18"/>
    </row>
    <row r="79" ht="15" customHeight="1" spans="1:8">
      <c r="A79" s="11"/>
      <c r="B79" s="11"/>
      <c r="C79" s="11"/>
      <c r="D79" s="10"/>
      <c r="E79" s="18"/>
      <c r="F79" s="18"/>
      <c r="G79" s="18"/>
      <c r="H79" s="18"/>
    </row>
    <row r="80" ht="15" customHeight="1" spans="1:8">
      <c r="A80" s="11"/>
      <c r="B80" s="11"/>
      <c r="C80" s="11"/>
      <c r="D80" s="10"/>
      <c r="E80" s="18"/>
      <c r="F80" s="18"/>
      <c r="G80" s="18"/>
      <c r="H80" s="18"/>
    </row>
    <row r="81" ht="15" customHeight="1" spans="1:8">
      <c r="A81" s="11"/>
      <c r="B81" s="11"/>
      <c r="C81" s="11"/>
      <c r="D81" s="10"/>
      <c r="E81" s="18"/>
      <c r="F81" s="18"/>
      <c r="G81" s="18"/>
      <c r="H81" s="18"/>
    </row>
    <row r="82" ht="15" customHeight="1" spans="1:8">
      <c r="A82" s="11"/>
      <c r="B82" s="11"/>
      <c r="C82" s="11"/>
      <c r="D82" s="10"/>
      <c r="E82" s="18"/>
      <c r="F82" s="18"/>
      <c r="G82" s="18"/>
      <c r="H82" s="18"/>
    </row>
    <row r="83" ht="15" customHeight="1" spans="1:8">
      <c r="A83" s="11"/>
      <c r="B83" s="11"/>
      <c r="C83" s="11"/>
      <c r="D83" s="10"/>
      <c r="E83" s="18"/>
      <c r="F83" s="18"/>
      <c r="G83" s="18"/>
      <c r="H83" s="18"/>
    </row>
    <row r="84" ht="15" customHeight="1" spans="1:8">
      <c r="A84" s="11"/>
      <c r="B84" s="11"/>
      <c r="C84" s="11"/>
      <c r="D84" s="10"/>
      <c r="E84" s="18"/>
      <c r="F84" s="18"/>
      <c r="G84" s="18"/>
      <c r="H84" s="18"/>
    </row>
    <row r="85" ht="15" customHeight="1" spans="1:8">
      <c r="A85" s="11"/>
      <c r="B85" s="11"/>
      <c r="C85" s="11"/>
      <c r="D85" s="10"/>
      <c r="E85" s="18"/>
      <c r="F85" s="18"/>
      <c r="G85" s="18"/>
      <c r="H85" s="18"/>
    </row>
    <row r="86" ht="15" customHeight="1" spans="1:8">
      <c r="A86" s="11"/>
      <c r="B86" s="11"/>
      <c r="C86" s="11"/>
      <c r="D86" s="10"/>
      <c r="E86" s="18"/>
      <c r="F86" s="18"/>
      <c r="G86" s="18"/>
      <c r="H86" s="18"/>
    </row>
    <row r="87" ht="15" customHeight="1" spans="1:8">
      <c r="A87" s="11"/>
      <c r="B87" s="11"/>
      <c r="C87" s="11"/>
      <c r="D87" s="10"/>
      <c r="E87" s="18"/>
      <c r="F87" s="18"/>
      <c r="G87" s="18"/>
      <c r="H87" s="18"/>
    </row>
    <row r="88" ht="15" customHeight="1" spans="1:8">
      <c r="A88" s="11"/>
      <c r="B88" s="11"/>
      <c r="C88" s="11"/>
      <c r="D88" s="10"/>
      <c r="E88" s="18"/>
      <c r="F88" s="18"/>
      <c r="G88" s="18"/>
      <c r="H88" s="18"/>
    </row>
    <row r="89" ht="15" customHeight="1" spans="1:8">
      <c r="A89" s="11"/>
      <c r="B89" s="11"/>
      <c r="C89" s="11"/>
      <c r="D89" s="10"/>
      <c r="E89" s="18"/>
      <c r="F89" s="18"/>
      <c r="G89" s="18"/>
      <c r="H89" s="18"/>
    </row>
    <row r="90" ht="15" customHeight="1" spans="1:8">
      <c r="A90" s="11"/>
      <c r="B90" s="11"/>
      <c r="C90" s="11"/>
      <c r="D90" s="10"/>
      <c r="E90" s="18"/>
      <c r="F90" s="18"/>
      <c r="G90" s="18"/>
      <c r="H90" s="18"/>
    </row>
    <row r="91" ht="15" customHeight="1" spans="1:8">
      <c r="A91" s="11"/>
      <c r="B91" s="11"/>
      <c r="C91" s="11"/>
      <c r="D91" s="10"/>
      <c r="E91" s="18"/>
      <c r="F91" s="18"/>
      <c r="G91" s="18"/>
      <c r="H91" s="18"/>
    </row>
    <row r="92" ht="15" customHeight="1" spans="1:8">
      <c r="A92" s="11"/>
      <c r="B92" s="11"/>
      <c r="C92" s="11"/>
      <c r="D92" s="10"/>
      <c r="E92" s="18"/>
      <c r="F92" s="18"/>
      <c r="G92" s="18"/>
      <c r="H92" s="18"/>
    </row>
    <row r="93" ht="15" customHeight="1" spans="1:8">
      <c r="A93" s="11"/>
      <c r="B93" s="11"/>
      <c r="C93" s="11"/>
      <c r="D93" s="10"/>
      <c r="E93" s="18"/>
      <c r="F93" s="18"/>
      <c r="G93" s="18"/>
      <c r="H93" s="18"/>
    </row>
    <row r="94" ht="15" customHeight="1" spans="1:8">
      <c r="A94" s="11"/>
      <c r="B94" s="11"/>
      <c r="C94" s="11"/>
      <c r="D94" s="10"/>
      <c r="E94" s="18"/>
      <c r="F94" s="18"/>
      <c r="G94" s="18"/>
      <c r="H94" s="18"/>
    </row>
    <row r="95" ht="15" customHeight="1" spans="1:8">
      <c r="A95" s="11"/>
      <c r="B95" s="11"/>
      <c r="C95" s="11"/>
      <c r="D95" s="10"/>
      <c r="E95" s="19"/>
      <c r="F95" s="19"/>
      <c r="G95" s="19"/>
      <c r="H95" s="19"/>
    </row>
    <row r="96" spans="1:8">
      <c r="A96" s="11" t="s">
        <v>509</v>
      </c>
      <c r="B96" s="11" t="s">
        <v>505</v>
      </c>
      <c r="C96" s="17" t="s">
        <v>510</v>
      </c>
      <c r="D96" s="10"/>
      <c r="E96" s="17" t="s">
        <v>417</v>
      </c>
      <c r="F96" s="17" t="s">
        <v>512</v>
      </c>
      <c r="G96" s="17"/>
      <c r="H96" s="17" t="s">
        <v>508</v>
      </c>
    </row>
    <row r="97" spans="1:8">
      <c r="A97" s="11"/>
      <c r="B97" s="11"/>
      <c r="C97" s="18"/>
      <c r="D97" s="10"/>
      <c r="E97" s="18"/>
      <c r="F97" s="18"/>
      <c r="G97" s="18"/>
      <c r="H97" s="18"/>
    </row>
    <row r="98" spans="1:8">
      <c r="A98" s="11"/>
      <c r="B98" s="11"/>
      <c r="C98" s="18"/>
      <c r="D98" s="10"/>
      <c r="E98" s="18"/>
      <c r="F98" s="18"/>
      <c r="G98" s="18"/>
      <c r="H98" s="18"/>
    </row>
    <row r="99" spans="1:8">
      <c r="A99" s="11"/>
      <c r="B99" s="11"/>
      <c r="C99" s="18"/>
      <c r="D99" s="10"/>
      <c r="E99" s="18"/>
      <c r="F99" s="18"/>
      <c r="G99" s="18"/>
      <c r="H99" s="18"/>
    </row>
    <row r="100" spans="1:8">
      <c r="A100" s="11"/>
      <c r="B100" s="11"/>
      <c r="C100" s="18"/>
      <c r="D100" s="10"/>
      <c r="E100" s="18"/>
      <c r="F100" s="18"/>
      <c r="G100" s="18"/>
      <c r="H100" s="18"/>
    </row>
    <row r="101" spans="1:8">
      <c r="A101" s="11"/>
      <c r="B101" s="11"/>
      <c r="C101" s="18"/>
      <c r="D101" s="10"/>
      <c r="E101" s="18"/>
      <c r="F101" s="18"/>
      <c r="G101" s="18"/>
      <c r="H101" s="18"/>
    </row>
    <row r="102" spans="1:8">
      <c r="A102" s="11"/>
      <c r="B102" s="11"/>
      <c r="C102" s="18"/>
      <c r="D102" s="10"/>
      <c r="E102" s="18"/>
      <c r="F102" s="18"/>
      <c r="G102" s="18"/>
      <c r="H102" s="18"/>
    </row>
    <row r="103" spans="1:8">
      <c r="A103" s="11"/>
      <c r="B103" s="11"/>
      <c r="C103" s="18"/>
      <c r="D103" s="10"/>
      <c r="E103" s="18"/>
      <c r="F103" s="18"/>
      <c r="G103" s="18"/>
      <c r="H103" s="18"/>
    </row>
    <row r="104" spans="1:8">
      <c r="A104" s="11"/>
      <c r="B104" s="11"/>
      <c r="C104" s="18"/>
      <c r="D104" s="10"/>
      <c r="E104" s="18"/>
      <c r="F104" s="18"/>
      <c r="G104" s="18"/>
      <c r="H104" s="18"/>
    </row>
    <row r="105" spans="1:8">
      <c r="A105" s="11"/>
      <c r="B105" s="11"/>
      <c r="C105" s="18"/>
      <c r="D105" s="10"/>
      <c r="E105" s="18"/>
      <c r="F105" s="18"/>
      <c r="G105" s="18"/>
      <c r="H105" s="18"/>
    </row>
    <row r="106" spans="1:8">
      <c r="A106" s="11"/>
      <c r="B106" s="11"/>
      <c r="C106" s="18"/>
      <c r="D106" s="10"/>
      <c r="E106" s="18"/>
      <c r="F106" s="18"/>
      <c r="G106" s="18"/>
      <c r="H106" s="18"/>
    </row>
    <row r="107" spans="1:8">
      <c r="A107" s="11"/>
      <c r="B107" s="11"/>
      <c r="C107" s="18"/>
      <c r="D107" s="10"/>
      <c r="E107" s="18"/>
      <c r="F107" s="18"/>
      <c r="G107" s="18"/>
      <c r="H107" s="18"/>
    </row>
    <row r="108" spans="1:8">
      <c r="A108" s="11"/>
      <c r="B108" s="11"/>
      <c r="C108" s="18"/>
      <c r="D108" s="10"/>
      <c r="E108" s="18"/>
      <c r="F108" s="18"/>
      <c r="G108" s="18"/>
      <c r="H108" s="18"/>
    </row>
    <row r="109" spans="1:8">
      <c r="A109" s="11"/>
      <c r="B109" s="11"/>
      <c r="C109" s="18"/>
      <c r="D109" s="10"/>
      <c r="E109" s="18"/>
      <c r="F109" s="18"/>
      <c r="G109" s="18"/>
      <c r="H109" s="18"/>
    </row>
    <row r="110" spans="1:8">
      <c r="A110" s="11"/>
      <c r="B110" s="11"/>
      <c r="C110" s="18"/>
      <c r="D110" s="10"/>
      <c r="E110" s="18"/>
      <c r="F110" s="18"/>
      <c r="G110" s="18"/>
      <c r="H110" s="18"/>
    </row>
    <row r="111" spans="1:8">
      <c r="A111" s="11"/>
      <c r="B111" s="11"/>
      <c r="C111" s="18"/>
      <c r="D111" s="10"/>
      <c r="E111" s="18"/>
      <c r="F111" s="18"/>
      <c r="G111" s="18"/>
      <c r="H111" s="18"/>
    </row>
    <row r="112" spans="1:8">
      <c r="A112" s="11"/>
      <c r="B112" s="11"/>
      <c r="C112" s="18"/>
      <c r="D112" s="10"/>
      <c r="E112" s="18"/>
      <c r="F112" s="18"/>
      <c r="G112" s="18"/>
      <c r="H112" s="18"/>
    </row>
    <row r="113" ht="5" customHeight="1" spans="1:8">
      <c r="A113" s="11"/>
      <c r="B113" s="11"/>
      <c r="C113" s="18"/>
      <c r="D113" s="10"/>
      <c r="E113" s="18"/>
      <c r="F113" s="18"/>
      <c r="G113" s="18"/>
      <c r="H113" s="18"/>
    </row>
    <row r="114" spans="1:8">
      <c r="A114" s="11"/>
      <c r="B114" s="11"/>
      <c r="C114" s="18"/>
      <c r="D114" s="10"/>
      <c r="E114" s="18"/>
      <c r="F114" s="18"/>
      <c r="G114" s="18"/>
      <c r="H114" s="18"/>
    </row>
    <row r="115" ht="17" customHeight="1" spans="1:8">
      <c r="A115" s="11"/>
      <c r="B115" s="11"/>
      <c r="C115" s="18"/>
      <c r="D115" s="10"/>
      <c r="E115" s="18"/>
      <c r="F115" s="18"/>
      <c r="G115" s="18"/>
      <c r="H115" s="18"/>
    </row>
    <row r="116" spans="1:8">
      <c r="A116" s="11"/>
      <c r="B116" s="11"/>
      <c r="C116" s="18"/>
      <c r="D116" s="10"/>
      <c r="E116" s="18"/>
      <c r="F116" s="18"/>
      <c r="G116" s="18"/>
      <c r="H116" s="18"/>
    </row>
    <row r="117" spans="1:8">
      <c r="A117" s="11"/>
      <c r="B117" s="11"/>
      <c r="C117" s="18"/>
      <c r="D117" s="10"/>
      <c r="E117" s="18"/>
      <c r="F117" s="18"/>
      <c r="G117" s="18"/>
      <c r="H117" s="18"/>
    </row>
    <row r="118" spans="1:8">
      <c r="A118" s="11"/>
      <c r="B118" s="11"/>
      <c r="C118" s="18"/>
      <c r="D118" s="10"/>
      <c r="E118" s="18"/>
      <c r="F118" s="18"/>
      <c r="G118" s="18"/>
      <c r="H118" s="18"/>
    </row>
    <row r="119" spans="1:8">
      <c r="A119" s="11"/>
      <c r="B119" s="11"/>
      <c r="C119" s="18"/>
      <c r="D119" s="10"/>
      <c r="E119" s="18"/>
      <c r="F119" s="18"/>
      <c r="G119" s="18"/>
      <c r="H119" s="18"/>
    </row>
    <row r="120" spans="1:8">
      <c r="A120" s="11"/>
      <c r="B120" s="11"/>
      <c r="C120" s="18"/>
      <c r="D120" s="10"/>
      <c r="E120" s="18"/>
      <c r="F120" s="18"/>
      <c r="G120" s="18"/>
      <c r="H120" s="18"/>
    </row>
    <row r="121" spans="1:8">
      <c r="A121" s="11"/>
      <c r="B121" s="11"/>
      <c r="C121" s="19"/>
      <c r="D121" s="10"/>
      <c r="E121" s="19"/>
      <c r="F121" s="19"/>
      <c r="G121" s="19"/>
      <c r="H121" s="19"/>
    </row>
    <row r="122" spans="1:8">
      <c r="A122" s="11" t="s">
        <v>513</v>
      </c>
      <c r="B122" s="11"/>
      <c r="C122" s="11" t="s">
        <v>514</v>
      </c>
      <c r="D122" s="10" t="s">
        <v>515</v>
      </c>
      <c r="E122" s="17" t="s">
        <v>417</v>
      </c>
      <c r="F122" s="17" t="s">
        <v>512</v>
      </c>
      <c r="G122" s="17"/>
      <c r="H122" s="17" t="s">
        <v>508</v>
      </c>
    </row>
    <row r="123" spans="1:8">
      <c r="A123" s="11"/>
      <c r="B123" s="11"/>
      <c r="C123" s="11"/>
      <c r="D123" s="10"/>
      <c r="E123" s="18"/>
      <c r="F123" s="18"/>
      <c r="G123" s="18"/>
      <c r="H123" s="18"/>
    </row>
    <row r="124" spans="1:8">
      <c r="A124" s="11"/>
      <c r="B124" s="11"/>
      <c r="C124" s="11"/>
      <c r="D124" s="10"/>
      <c r="E124" s="18"/>
      <c r="F124" s="18"/>
      <c r="G124" s="18"/>
      <c r="H124" s="18"/>
    </row>
    <row r="125" spans="1:8">
      <c r="A125" s="11"/>
      <c r="B125" s="11"/>
      <c r="C125" s="11"/>
      <c r="D125" s="10"/>
      <c r="E125" s="18"/>
      <c r="F125" s="18"/>
      <c r="G125" s="18"/>
      <c r="H125" s="18"/>
    </row>
    <row r="126" spans="1:8">
      <c r="A126" s="11"/>
      <c r="B126" s="11"/>
      <c r="C126" s="11"/>
      <c r="D126" s="10"/>
      <c r="E126" s="18"/>
      <c r="F126" s="18"/>
      <c r="G126" s="18"/>
      <c r="H126" s="18"/>
    </row>
    <row r="127" spans="1:8">
      <c r="A127" s="11"/>
      <c r="B127" s="11"/>
      <c r="C127" s="11"/>
      <c r="D127" s="10"/>
      <c r="E127" s="18"/>
      <c r="F127" s="18"/>
      <c r="G127" s="18"/>
      <c r="H127" s="18"/>
    </row>
    <row r="128" spans="1:8">
      <c r="A128" s="11"/>
      <c r="B128" s="11"/>
      <c r="C128" s="11"/>
      <c r="D128" s="10"/>
      <c r="E128" s="18"/>
      <c r="F128" s="18"/>
      <c r="G128" s="18"/>
      <c r="H128" s="18"/>
    </row>
    <row r="129" spans="1:8">
      <c r="A129" s="11"/>
      <c r="B129" s="11"/>
      <c r="C129" s="11"/>
      <c r="D129" s="10"/>
      <c r="E129" s="18"/>
      <c r="F129" s="18"/>
      <c r="G129" s="18"/>
      <c r="H129" s="18"/>
    </row>
    <row r="130" spans="1:8">
      <c r="A130" s="11"/>
      <c r="B130" s="11"/>
      <c r="C130" s="11"/>
      <c r="D130" s="10"/>
      <c r="E130" s="18"/>
      <c r="F130" s="18"/>
      <c r="G130" s="18"/>
      <c r="H130" s="18"/>
    </row>
    <row r="131" spans="1:8">
      <c r="A131" s="11"/>
      <c r="B131" s="11"/>
      <c r="C131" s="11"/>
      <c r="D131" s="10"/>
      <c r="E131" s="18"/>
      <c r="F131" s="18"/>
      <c r="G131" s="18"/>
      <c r="H131" s="18"/>
    </row>
    <row r="132" spans="1:8">
      <c r="A132" s="11"/>
      <c r="B132" s="11"/>
      <c r="C132" s="11"/>
      <c r="D132" s="10"/>
      <c r="E132" s="18"/>
      <c r="F132" s="18"/>
      <c r="G132" s="18"/>
      <c r="H132" s="18"/>
    </row>
    <row r="133" spans="1:8">
      <c r="A133" s="11"/>
      <c r="B133" s="11"/>
      <c r="C133" s="11"/>
      <c r="D133" s="10"/>
      <c r="E133" s="18"/>
      <c r="F133" s="18"/>
      <c r="G133" s="18"/>
      <c r="H133" s="18"/>
    </row>
    <row r="134" spans="1:8">
      <c r="A134" s="11"/>
      <c r="B134" s="11"/>
      <c r="C134" s="11"/>
      <c r="D134" s="10"/>
      <c r="E134" s="18"/>
      <c r="F134" s="18"/>
      <c r="G134" s="18"/>
      <c r="H134" s="18"/>
    </row>
    <row r="135" spans="1:8">
      <c r="A135" s="11"/>
      <c r="B135" s="11"/>
      <c r="C135" s="11"/>
      <c r="D135" s="10"/>
      <c r="E135" s="18"/>
      <c r="F135" s="18"/>
      <c r="G135" s="18"/>
      <c r="H135" s="18"/>
    </row>
    <row r="136" spans="1:8">
      <c r="A136" s="11"/>
      <c r="B136" s="11"/>
      <c r="C136" s="11"/>
      <c r="D136" s="10"/>
      <c r="E136" s="18"/>
      <c r="F136" s="18"/>
      <c r="G136" s="18"/>
      <c r="H136" s="18"/>
    </row>
    <row r="137" spans="1:8">
      <c r="A137" s="11"/>
      <c r="B137" s="11"/>
      <c r="C137" s="11"/>
      <c r="D137" s="10"/>
      <c r="E137" s="18"/>
      <c r="F137" s="18"/>
      <c r="G137" s="18"/>
      <c r="H137" s="18"/>
    </row>
    <row r="138" spans="1:8">
      <c r="A138" s="11"/>
      <c r="B138" s="11"/>
      <c r="C138" s="11"/>
      <c r="D138" s="10"/>
      <c r="E138" s="18"/>
      <c r="F138" s="18"/>
      <c r="G138" s="18"/>
      <c r="H138" s="18"/>
    </row>
    <row r="139" spans="1:8">
      <c r="A139" s="11"/>
      <c r="B139" s="11"/>
      <c r="C139" s="11"/>
      <c r="D139" s="10"/>
      <c r="E139" s="18"/>
      <c r="F139" s="18"/>
      <c r="G139" s="18"/>
      <c r="H139" s="18"/>
    </row>
    <row r="140" spans="1:8">
      <c r="A140" s="11"/>
      <c r="B140" s="11"/>
      <c r="C140" s="11"/>
      <c r="D140" s="10"/>
      <c r="E140" s="18"/>
      <c r="F140" s="18"/>
      <c r="G140" s="18"/>
      <c r="H140" s="18"/>
    </row>
    <row r="141" spans="1:8">
      <c r="A141" s="11"/>
      <c r="B141" s="11"/>
      <c r="C141" s="11"/>
      <c r="D141" s="10"/>
      <c r="E141" s="18"/>
      <c r="F141" s="18"/>
      <c r="G141" s="18"/>
      <c r="H141" s="18"/>
    </row>
    <row r="142" spans="1:8">
      <c r="A142" s="11"/>
      <c r="B142" s="11"/>
      <c r="C142" s="11"/>
      <c r="D142" s="10"/>
      <c r="E142" s="18"/>
      <c r="F142" s="18"/>
      <c r="G142" s="18"/>
      <c r="H142" s="18"/>
    </row>
    <row r="143" spans="1:8">
      <c r="A143" s="11"/>
      <c r="B143" s="11"/>
      <c r="C143" s="11"/>
      <c r="D143" s="10"/>
      <c r="E143" s="18"/>
      <c r="F143" s="18"/>
      <c r="G143" s="18"/>
      <c r="H143" s="18"/>
    </row>
    <row r="144" spans="1:8">
      <c r="A144" s="11"/>
      <c r="B144" s="11"/>
      <c r="C144" s="11"/>
      <c r="D144" s="10"/>
      <c r="E144" s="18"/>
      <c r="F144" s="18"/>
      <c r="G144" s="18"/>
      <c r="H144" s="18"/>
    </row>
    <row r="145" spans="1:8">
      <c r="A145" s="11"/>
      <c r="B145" s="11"/>
      <c r="C145" s="11"/>
      <c r="D145" s="10"/>
      <c r="E145" s="18"/>
      <c r="F145" s="18"/>
      <c r="G145" s="18"/>
      <c r="H145" s="18"/>
    </row>
    <row r="146" spans="1:8">
      <c r="A146" s="11"/>
      <c r="B146" s="11"/>
      <c r="C146" s="11"/>
      <c r="D146" s="10"/>
      <c r="E146" s="18"/>
      <c r="F146" s="18"/>
      <c r="G146" s="18"/>
      <c r="H146" s="18"/>
    </row>
    <row r="147" spans="1:8">
      <c r="A147" s="11"/>
      <c r="B147" s="11"/>
      <c r="C147" s="11"/>
      <c r="D147" s="10"/>
      <c r="E147" s="18"/>
      <c r="F147" s="18"/>
      <c r="G147" s="18"/>
      <c r="H147" s="18"/>
    </row>
    <row r="148" spans="1:8">
      <c r="A148" s="11"/>
      <c r="B148" s="11"/>
      <c r="C148" s="11"/>
      <c r="D148" s="10"/>
      <c r="E148" s="18"/>
      <c r="F148" s="18"/>
      <c r="G148" s="18"/>
      <c r="H148" s="18"/>
    </row>
    <row r="149" spans="1:8">
      <c r="A149" s="11"/>
      <c r="B149" s="11"/>
      <c r="C149" s="11"/>
      <c r="D149" s="10"/>
      <c r="E149" s="18"/>
      <c r="F149" s="18"/>
      <c r="G149" s="18"/>
      <c r="H149" s="18"/>
    </row>
    <row r="150" spans="1:8">
      <c r="A150" s="11"/>
      <c r="B150" s="11"/>
      <c r="C150" s="11"/>
      <c r="D150" s="10"/>
      <c r="E150" s="18"/>
      <c r="F150" s="18"/>
      <c r="G150" s="18"/>
      <c r="H150" s="18"/>
    </row>
    <row r="151" spans="1:8">
      <c r="A151" s="11"/>
      <c r="B151" s="11"/>
      <c r="C151" s="11"/>
      <c r="D151" s="10"/>
      <c r="E151" s="18"/>
      <c r="F151" s="18"/>
      <c r="G151" s="18"/>
      <c r="H151" s="18"/>
    </row>
    <row r="152" spans="1:8">
      <c r="A152" s="11"/>
      <c r="B152" s="11"/>
      <c r="C152" s="11"/>
      <c r="D152" s="10"/>
      <c r="E152" s="18"/>
      <c r="F152" s="18"/>
      <c r="G152" s="18"/>
      <c r="H152" s="18"/>
    </row>
    <row r="153" spans="1:8">
      <c r="A153" s="11"/>
      <c r="B153" s="11"/>
      <c r="C153" s="11"/>
      <c r="D153" s="10"/>
      <c r="E153" s="18"/>
      <c r="F153" s="18"/>
      <c r="G153" s="18"/>
      <c r="H153" s="18"/>
    </row>
    <row r="154" spans="1:8">
      <c r="A154" s="11"/>
      <c r="B154" s="11"/>
      <c r="C154" s="11"/>
      <c r="D154" s="10"/>
      <c r="E154" s="18"/>
      <c r="F154" s="18"/>
      <c r="G154" s="18"/>
      <c r="H154" s="18"/>
    </row>
    <row r="155" spans="1:8">
      <c r="A155" s="11"/>
      <c r="B155" s="11"/>
      <c r="C155" s="11"/>
      <c r="D155" s="10"/>
      <c r="E155" s="18"/>
      <c r="F155" s="18"/>
      <c r="G155" s="18"/>
      <c r="H155" s="18"/>
    </row>
    <row r="156" spans="1:8">
      <c r="A156" s="11"/>
      <c r="B156" s="11"/>
      <c r="C156" s="11"/>
      <c r="D156" s="10"/>
      <c r="E156" s="19"/>
      <c r="F156" s="19"/>
      <c r="G156" s="19"/>
      <c r="H156" s="19"/>
    </row>
    <row r="157" spans="1:8">
      <c r="A157" s="11" t="s">
        <v>513</v>
      </c>
      <c r="B157" s="17" t="s">
        <v>505</v>
      </c>
      <c r="C157" s="11" t="s">
        <v>514</v>
      </c>
      <c r="D157" s="10"/>
      <c r="E157" s="17" t="s">
        <v>417</v>
      </c>
      <c r="F157" s="17" t="s">
        <v>512</v>
      </c>
      <c r="G157" s="17"/>
      <c r="H157" s="17" t="s">
        <v>508</v>
      </c>
    </row>
    <row r="158" spans="1:8">
      <c r="A158" s="11"/>
      <c r="B158" s="18"/>
      <c r="C158" s="11"/>
      <c r="D158" s="10"/>
      <c r="E158" s="18"/>
      <c r="F158" s="18"/>
      <c r="G158" s="18"/>
      <c r="H158" s="18"/>
    </row>
    <row r="159" spans="1:8">
      <c r="A159" s="11"/>
      <c r="B159" s="18"/>
      <c r="C159" s="11"/>
      <c r="D159" s="10"/>
      <c r="E159" s="18"/>
      <c r="F159" s="18"/>
      <c r="G159" s="18"/>
      <c r="H159" s="18"/>
    </row>
    <row r="160" spans="1:8">
      <c r="A160" s="11"/>
      <c r="B160" s="18"/>
      <c r="C160" s="11"/>
      <c r="D160" s="10"/>
      <c r="E160" s="18"/>
      <c r="F160" s="18"/>
      <c r="G160" s="18"/>
      <c r="H160" s="18"/>
    </row>
    <row r="161" spans="1:8">
      <c r="A161" s="11"/>
      <c r="B161" s="18"/>
      <c r="C161" s="11"/>
      <c r="D161" s="10"/>
      <c r="E161" s="18"/>
      <c r="F161" s="18"/>
      <c r="G161" s="18"/>
      <c r="H161" s="18"/>
    </row>
    <row r="162" spans="1:8">
      <c r="A162" s="11"/>
      <c r="B162" s="18"/>
      <c r="C162" s="11"/>
      <c r="D162" s="10"/>
      <c r="E162" s="18"/>
      <c r="F162" s="18"/>
      <c r="G162" s="18"/>
      <c r="H162" s="18"/>
    </row>
    <row r="163" spans="1:8">
      <c r="A163" s="11"/>
      <c r="B163" s="18"/>
      <c r="C163" s="11"/>
      <c r="D163" s="10"/>
      <c r="E163" s="18"/>
      <c r="F163" s="18"/>
      <c r="G163" s="18"/>
      <c r="H163" s="18"/>
    </row>
    <row r="164" spans="1:8">
      <c r="A164" s="11"/>
      <c r="B164" s="18"/>
      <c r="C164" s="11"/>
      <c r="D164" s="10"/>
      <c r="E164" s="18"/>
      <c r="F164" s="18"/>
      <c r="G164" s="18"/>
      <c r="H164" s="18"/>
    </row>
    <row r="165" spans="1:8">
      <c r="A165" s="11"/>
      <c r="B165" s="18"/>
      <c r="C165" s="11"/>
      <c r="D165" s="10"/>
      <c r="E165" s="18"/>
      <c r="F165" s="18"/>
      <c r="G165" s="18"/>
      <c r="H165" s="18"/>
    </row>
    <row r="166" spans="1:8">
      <c r="A166" s="11"/>
      <c r="B166" s="18"/>
      <c r="C166" s="11"/>
      <c r="D166" s="10"/>
      <c r="E166" s="18"/>
      <c r="F166" s="18"/>
      <c r="G166" s="18"/>
      <c r="H166" s="18"/>
    </row>
    <row r="167" spans="1:8">
      <c r="A167" s="11"/>
      <c r="B167" s="18"/>
      <c r="C167" s="11"/>
      <c r="D167" s="10"/>
      <c r="E167" s="18"/>
      <c r="F167" s="18"/>
      <c r="G167" s="18"/>
      <c r="H167" s="18"/>
    </row>
    <row r="168" ht="6" customHeight="1" spans="1:8">
      <c r="A168" s="11"/>
      <c r="B168" s="18"/>
      <c r="C168" s="11"/>
      <c r="D168" s="10"/>
      <c r="E168" s="18"/>
      <c r="F168" s="18"/>
      <c r="G168" s="18"/>
      <c r="H168" s="18"/>
    </row>
    <row r="169" spans="1:8">
      <c r="A169" s="11"/>
      <c r="B169" s="18"/>
      <c r="C169" s="11"/>
      <c r="D169" s="10"/>
      <c r="E169" s="18"/>
      <c r="F169" s="18"/>
      <c r="G169" s="18"/>
      <c r="H169" s="18"/>
    </row>
    <row r="170" spans="1:8">
      <c r="A170" s="11"/>
      <c r="B170" s="18"/>
      <c r="C170" s="11"/>
      <c r="D170" s="10"/>
      <c r="E170" s="18"/>
      <c r="F170" s="18"/>
      <c r="G170" s="18"/>
      <c r="H170" s="18"/>
    </row>
    <row r="171" spans="1:8">
      <c r="A171" s="11"/>
      <c r="B171" s="18"/>
      <c r="C171" s="11"/>
      <c r="D171" s="10"/>
      <c r="E171" s="18"/>
      <c r="F171" s="18"/>
      <c r="G171" s="18"/>
      <c r="H171" s="18"/>
    </row>
    <row r="172" spans="1:8">
      <c r="A172" s="11"/>
      <c r="B172" s="18"/>
      <c r="C172" s="11"/>
      <c r="D172" s="10"/>
      <c r="E172" s="18"/>
      <c r="F172" s="18"/>
      <c r="G172" s="18"/>
      <c r="H172" s="18"/>
    </row>
    <row r="173" spans="1:8">
      <c r="A173" s="11"/>
      <c r="B173" s="18"/>
      <c r="C173" s="11"/>
      <c r="D173" s="10"/>
      <c r="E173" s="18"/>
      <c r="F173" s="18"/>
      <c r="G173" s="18"/>
      <c r="H173" s="18"/>
    </row>
    <row r="174" spans="1:8">
      <c r="A174" s="11"/>
      <c r="B174" s="18"/>
      <c r="C174" s="11"/>
      <c r="D174" s="10"/>
      <c r="E174" s="18"/>
      <c r="F174" s="18"/>
      <c r="G174" s="18"/>
      <c r="H174" s="18"/>
    </row>
    <row r="175" spans="1:8">
      <c r="A175" s="11"/>
      <c r="B175" s="18"/>
      <c r="C175" s="11"/>
      <c r="D175" s="10"/>
      <c r="E175" s="18"/>
      <c r="F175" s="18"/>
      <c r="G175" s="18"/>
      <c r="H175" s="18"/>
    </row>
    <row r="176" ht="15" customHeight="1" spans="1:8">
      <c r="A176" s="11"/>
      <c r="B176" s="18"/>
      <c r="C176" s="11"/>
      <c r="D176" s="10"/>
      <c r="E176" s="18"/>
      <c r="F176" s="18"/>
      <c r="G176" s="18"/>
      <c r="H176" s="18"/>
    </row>
    <row r="177" ht="8" customHeight="1" spans="1:8">
      <c r="A177" s="11"/>
      <c r="B177" s="18"/>
      <c r="C177" s="11"/>
      <c r="D177" s="10"/>
      <c r="E177" s="18"/>
      <c r="F177" s="18"/>
      <c r="G177" s="18"/>
      <c r="H177" s="18"/>
    </row>
    <row r="178" ht="15" customHeight="1" spans="1:8">
      <c r="A178" s="11"/>
      <c r="B178" s="18"/>
      <c r="C178" s="11"/>
      <c r="D178" s="10"/>
      <c r="E178" s="18"/>
      <c r="F178" s="18"/>
      <c r="G178" s="18"/>
      <c r="H178" s="18"/>
    </row>
    <row r="179" spans="1:8">
      <c r="A179" s="11"/>
      <c r="B179" s="18"/>
      <c r="C179" s="11"/>
      <c r="D179" s="10"/>
      <c r="E179" s="18"/>
      <c r="F179" s="18"/>
      <c r="G179" s="18"/>
      <c r="H179" s="18"/>
    </row>
    <row r="180" spans="1:8">
      <c r="A180" s="11"/>
      <c r="B180" s="18"/>
      <c r="C180" s="11"/>
      <c r="D180" s="10"/>
      <c r="E180" s="18"/>
      <c r="F180" s="18"/>
      <c r="G180" s="18"/>
      <c r="H180" s="18"/>
    </row>
    <row r="181" spans="1:8">
      <c r="A181" s="11"/>
      <c r="B181" s="18"/>
      <c r="C181" s="11"/>
      <c r="D181" s="10"/>
      <c r="E181" s="18"/>
      <c r="F181" s="18"/>
      <c r="G181" s="18"/>
      <c r="H181" s="18"/>
    </row>
    <row r="182" spans="1:8">
      <c r="A182" s="11"/>
      <c r="B182" s="18"/>
      <c r="C182" s="11"/>
      <c r="D182" s="10"/>
      <c r="E182" s="18"/>
      <c r="F182" s="18"/>
      <c r="G182" s="18"/>
      <c r="H182" s="18"/>
    </row>
    <row r="183" spans="1:8">
      <c r="A183" s="11"/>
      <c r="B183" s="18"/>
      <c r="C183" s="11"/>
      <c r="D183" s="10"/>
      <c r="E183" s="18"/>
      <c r="F183" s="18"/>
      <c r="G183" s="18"/>
      <c r="H183" s="18"/>
    </row>
    <row r="184" spans="1:8">
      <c r="A184" s="11"/>
      <c r="B184" s="18"/>
      <c r="C184" s="11"/>
      <c r="D184" s="10"/>
      <c r="E184" s="18"/>
      <c r="F184" s="18"/>
      <c r="G184" s="18"/>
      <c r="H184" s="18"/>
    </row>
    <row r="185" spans="1:8">
      <c r="A185" s="11"/>
      <c r="B185" s="18"/>
      <c r="C185" s="11"/>
      <c r="D185" s="10"/>
      <c r="E185" s="18"/>
      <c r="F185" s="18"/>
      <c r="G185" s="18"/>
      <c r="H185" s="18"/>
    </row>
    <row r="186" spans="1:8">
      <c r="A186" s="11"/>
      <c r="B186" s="18"/>
      <c r="C186" s="11"/>
      <c r="D186" s="10"/>
      <c r="E186" s="18"/>
      <c r="F186" s="18"/>
      <c r="G186" s="18"/>
      <c r="H186" s="18"/>
    </row>
    <row r="187" ht="10" customHeight="1" spans="1:8">
      <c r="A187" s="11"/>
      <c r="B187" s="18"/>
      <c r="C187" s="11"/>
      <c r="D187" s="10"/>
      <c r="E187" s="18"/>
      <c r="F187" s="18"/>
      <c r="G187" s="18"/>
      <c r="H187" s="18"/>
    </row>
    <row r="188" ht="10" customHeight="1" spans="1:8">
      <c r="A188" s="11"/>
      <c r="B188" s="18"/>
      <c r="C188" s="11"/>
      <c r="D188" s="10"/>
      <c r="E188" s="18"/>
      <c r="F188" s="18"/>
      <c r="G188" s="18"/>
      <c r="H188" s="18"/>
    </row>
    <row r="189" ht="10" customHeight="1" spans="1:8">
      <c r="A189" s="11"/>
      <c r="B189" s="18"/>
      <c r="C189" s="11"/>
      <c r="D189" s="10"/>
      <c r="E189" s="18"/>
      <c r="F189" s="18"/>
      <c r="G189" s="18"/>
      <c r="H189" s="18"/>
    </row>
    <row r="190" ht="30" customHeight="1" spans="1:8">
      <c r="A190" s="11"/>
      <c r="B190" s="18"/>
      <c r="C190" s="11"/>
      <c r="D190" s="10"/>
      <c r="E190" s="19"/>
      <c r="F190" s="19"/>
      <c r="G190" s="19"/>
      <c r="H190" s="19"/>
    </row>
    <row r="191" spans="1:8">
      <c r="A191" s="11" t="s">
        <v>512</v>
      </c>
      <c r="B191" s="18"/>
      <c r="C191" s="11" t="s">
        <v>516</v>
      </c>
      <c r="D191" s="10" t="s">
        <v>517</v>
      </c>
      <c r="E191" s="11" t="s">
        <v>518</v>
      </c>
      <c r="F191" s="11" t="s">
        <v>138</v>
      </c>
      <c r="G191" s="11"/>
      <c r="H191" s="10" t="s">
        <v>508</v>
      </c>
    </row>
    <row r="192" spans="1:8">
      <c r="A192" s="11"/>
      <c r="B192" s="18"/>
      <c r="C192" s="11"/>
      <c r="D192" s="10"/>
      <c r="E192" s="11"/>
      <c r="F192" s="11"/>
      <c r="G192" s="11"/>
      <c r="H192" s="10"/>
    </row>
    <row r="193" spans="1:8">
      <c r="A193" s="11"/>
      <c r="B193" s="18"/>
      <c r="C193" s="11"/>
      <c r="D193" s="10"/>
      <c r="E193" s="11"/>
      <c r="F193" s="11"/>
      <c r="G193" s="11"/>
      <c r="H193" s="10"/>
    </row>
    <row r="194" spans="1:8">
      <c r="A194" s="11"/>
      <c r="B194" s="18"/>
      <c r="C194" s="11"/>
      <c r="D194" s="10"/>
      <c r="E194" s="11"/>
      <c r="F194" s="11"/>
      <c r="G194" s="11"/>
      <c r="H194" s="10"/>
    </row>
    <row r="195" spans="1:8">
      <c r="A195" s="11"/>
      <c r="B195" s="18"/>
      <c r="C195" s="11"/>
      <c r="D195" s="10"/>
      <c r="E195" s="11"/>
      <c r="F195" s="11"/>
      <c r="G195" s="11"/>
      <c r="H195" s="10"/>
    </row>
    <row r="196" spans="1:8">
      <c r="A196" s="11"/>
      <c r="B196" s="18"/>
      <c r="C196" s="11"/>
      <c r="D196" s="10"/>
      <c r="E196" s="11"/>
      <c r="F196" s="11"/>
      <c r="G196" s="11"/>
      <c r="H196" s="10"/>
    </row>
    <row r="197" spans="1:8">
      <c r="A197" s="11"/>
      <c r="B197" s="18"/>
      <c r="C197" s="11"/>
      <c r="D197" s="10"/>
      <c r="E197" s="11"/>
      <c r="F197" s="11"/>
      <c r="G197" s="11"/>
      <c r="H197" s="10"/>
    </row>
    <row r="198" spans="1:8">
      <c r="A198" s="11"/>
      <c r="B198" s="18"/>
      <c r="C198" s="11"/>
      <c r="D198" s="10"/>
      <c r="E198" s="11"/>
      <c r="F198" s="11"/>
      <c r="G198" s="11"/>
      <c r="H198" s="10"/>
    </row>
    <row r="199" spans="1:8">
      <c r="A199" s="11"/>
      <c r="B199" s="18"/>
      <c r="C199" s="11"/>
      <c r="D199" s="10"/>
      <c r="E199" s="11"/>
      <c r="F199" s="11"/>
      <c r="G199" s="11"/>
      <c r="H199" s="10"/>
    </row>
    <row r="200" spans="1:8">
      <c r="A200" s="11"/>
      <c r="B200" s="18"/>
      <c r="C200" s="11"/>
      <c r="D200" s="10"/>
      <c r="E200" s="11"/>
      <c r="F200" s="11"/>
      <c r="G200" s="11"/>
      <c r="H200" s="10"/>
    </row>
    <row r="201" spans="1:8">
      <c r="A201" s="11"/>
      <c r="B201" s="18"/>
      <c r="C201" s="11"/>
      <c r="D201" s="10"/>
      <c r="E201" s="11"/>
      <c r="F201" s="11"/>
      <c r="G201" s="11"/>
      <c r="H201" s="10"/>
    </row>
    <row r="202" spans="1:8">
      <c r="A202" s="11"/>
      <c r="B202" s="18"/>
      <c r="C202" s="11"/>
      <c r="D202" s="10"/>
      <c r="E202" s="11"/>
      <c r="F202" s="11"/>
      <c r="G202" s="11"/>
      <c r="H202" s="10"/>
    </row>
    <row r="203" spans="1:8">
      <c r="A203" s="11"/>
      <c r="B203" s="18"/>
      <c r="C203" s="11"/>
      <c r="D203" s="10"/>
      <c r="E203" s="11"/>
      <c r="F203" s="11"/>
      <c r="G203" s="11"/>
      <c r="H203" s="10"/>
    </row>
    <row r="204" spans="1:8">
      <c r="A204" s="17" t="s">
        <v>519</v>
      </c>
      <c r="B204" s="18"/>
      <c r="C204" s="17" t="s">
        <v>520</v>
      </c>
      <c r="D204" s="10" t="s">
        <v>521</v>
      </c>
      <c r="E204" s="17" t="s">
        <v>427</v>
      </c>
      <c r="F204" s="17" t="s">
        <v>512</v>
      </c>
      <c r="G204" s="17"/>
      <c r="H204" s="17" t="s">
        <v>508</v>
      </c>
    </row>
    <row r="205" spans="1:8">
      <c r="A205" s="18"/>
      <c r="B205" s="18"/>
      <c r="C205" s="18"/>
      <c r="D205" s="10"/>
      <c r="E205" s="18"/>
      <c r="F205" s="18"/>
      <c r="G205" s="18"/>
      <c r="H205" s="18"/>
    </row>
    <row r="206" spans="1:8">
      <c r="A206" s="18"/>
      <c r="B206" s="18"/>
      <c r="C206" s="18"/>
      <c r="D206" s="10"/>
      <c r="E206" s="18"/>
      <c r="F206" s="18"/>
      <c r="G206" s="18"/>
      <c r="H206" s="18"/>
    </row>
    <row r="207" spans="1:8">
      <c r="A207" s="18"/>
      <c r="B207" s="18"/>
      <c r="C207" s="18"/>
      <c r="D207" s="10"/>
      <c r="E207" s="18"/>
      <c r="F207" s="18"/>
      <c r="G207" s="18"/>
      <c r="H207" s="18"/>
    </row>
    <row r="208" spans="1:8">
      <c r="A208" s="18"/>
      <c r="B208" s="18"/>
      <c r="C208" s="18"/>
      <c r="D208" s="10"/>
      <c r="E208" s="18"/>
      <c r="F208" s="18"/>
      <c r="G208" s="18"/>
      <c r="H208" s="18"/>
    </row>
    <row r="209" spans="1:8">
      <c r="A209" s="18"/>
      <c r="B209" s="18"/>
      <c r="C209" s="18"/>
      <c r="D209" s="10"/>
      <c r="E209" s="18"/>
      <c r="F209" s="18"/>
      <c r="G209" s="18"/>
      <c r="H209" s="18"/>
    </row>
    <row r="210" spans="1:8">
      <c r="A210" s="18"/>
      <c r="B210" s="18"/>
      <c r="C210" s="18"/>
      <c r="D210" s="10"/>
      <c r="E210" s="18"/>
      <c r="F210" s="18"/>
      <c r="G210" s="18"/>
      <c r="H210" s="18"/>
    </row>
    <row r="211" spans="1:8">
      <c r="A211" s="18"/>
      <c r="B211" s="18"/>
      <c r="C211" s="18"/>
      <c r="D211" s="10"/>
      <c r="E211" s="18"/>
      <c r="F211" s="18"/>
      <c r="G211" s="18"/>
      <c r="H211" s="18"/>
    </row>
    <row r="212" spans="1:8">
      <c r="A212" s="18"/>
      <c r="B212" s="18"/>
      <c r="C212" s="18"/>
      <c r="D212" s="10"/>
      <c r="E212" s="18"/>
      <c r="F212" s="18"/>
      <c r="G212" s="18"/>
      <c r="H212" s="18"/>
    </row>
    <row r="213" spans="1:8">
      <c r="A213" s="18"/>
      <c r="B213" s="18"/>
      <c r="C213" s="18"/>
      <c r="D213" s="10"/>
      <c r="E213" s="18"/>
      <c r="F213" s="18"/>
      <c r="G213" s="18"/>
      <c r="H213" s="18"/>
    </row>
    <row r="214" spans="1:8">
      <c r="A214" s="19"/>
      <c r="B214" s="19"/>
      <c r="C214" s="18"/>
      <c r="D214" s="10"/>
      <c r="E214" s="18"/>
      <c r="F214" s="18"/>
      <c r="G214" s="18"/>
      <c r="H214" s="18"/>
    </row>
    <row r="215" spans="1:8">
      <c r="A215" s="11" t="s">
        <v>519</v>
      </c>
      <c r="B215" s="11" t="s">
        <v>505</v>
      </c>
      <c r="C215" s="11" t="s">
        <v>520</v>
      </c>
      <c r="D215" s="10"/>
      <c r="E215" s="18" t="s">
        <v>427</v>
      </c>
      <c r="F215" s="18" t="s">
        <v>512</v>
      </c>
      <c r="G215" s="18"/>
      <c r="H215" s="18" t="s">
        <v>508</v>
      </c>
    </row>
    <row r="216" spans="1:8">
      <c r="A216" s="11"/>
      <c r="B216" s="11"/>
      <c r="C216" s="11"/>
      <c r="D216" s="10"/>
      <c r="E216" s="18"/>
      <c r="F216" s="18"/>
      <c r="G216" s="18"/>
      <c r="H216" s="18"/>
    </row>
    <row r="217" spans="1:8">
      <c r="A217" s="11"/>
      <c r="B217" s="11"/>
      <c r="C217" s="11"/>
      <c r="D217" s="10"/>
      <c r="E217" s="18"/>
      <c r="F217" s="18"/>
      <c r="G217" s="18"/>
      <c r="H217" s="18"/>
    </row>
    <row r="218" spans="1:8">
      <c r="A218" s="11"/>
      <c r="B218" s="11"/>
      <c r="C218" s="11"/>
      <c r="D218" s="10"/>
      <c r="E218" s="18"/>
      <c r="F218" s="18"/>
      <c r="G218" s="18"/>
      <c r="H218" s="18"/>
    </row>
    <row r="219" spans="1:8">
      <c r="A219" s="11"/>
      <c r="B219" s="11"/>
      <c r="C219" s="11"/>
      <c r="D219" s="10"/>
      <c r="E219" s="18"/>
      <c r="F219" s="18"/>
      <c r="G219" s="18"/>
      <c r="H219" s="18"/>
    </row>
    <row r="220" spans="1:8">
      <c r="A220" s="11"/>
      <c r="B220" s="11"/>
      <c r="C220" s="11"/>
      <c r="D220" s="10"/>
      <c r="E220" s="18"/>
      <c r="F220" s="18"/>
      <c r="G220" s="18"/>
      <c r="H220" s="18"/>
    </row>
    <row r="221" spans="1:8">
      <c r="A221" s="11"/>
      <c r="B221" s="11"/>
      <c r="C221" s="11"/>
      <c r="D221" s="10"/>
      <c r="E221" s="18"/>
      <c r="F221" s="18"/>
      <c r="G221" s="18"/>
      <c r="H221" s="18"/>
    </row>
    <row r="222" spans="1:8">
      <c r="A222" s="11"/>
      <c r="B222" s="11"/>
      <c r="C222" s="11"/>
      <c r="D222" s="10"/>
      <c r="E222" s="18"/>
      <c r="F222" s="18"/>
      <c r="G222" s="18"/>
      <c r="H222" s="18"/>
    </row>
    <row r="223" spans="1:8">
      <c r="A223" s="11"/>
      <c r="B223" s="11"/>
      <c r="C223" s="11"/>
      <c r="D223" s="10"/>
      <c r="E223" s="18"/>
      <c r="F223" s="18"/>
      <c r="G223" s="18"/>
      <c r="H223" s="18"/>
    </row>
    <row r="224" spans="1:8">
      <c r="A224" s="11"/>
      <c r="B224" s="11"/>
      <c r="C224" s="11"/>
      <c r="D224" s="10"/>
      <c r="E224" s="18"/>
      <c r="F224" s="18"/>
      <c r="G224" s="18"/>
      <c r="H224" s="18"/>
    </row>
    <row r="225" spans="1:8">
      <c r="A225" s="11"/>
      <c r="B225" s="11"/>
      <c r="C225" s="11"/>
      <c r="D225" s="10"/>
      <c r="E225" s="18"/>
      <c r="F225" s="18"/>
      <c r="G225" s="18"/>
      <c r="H225" s="18"/>
    </row>
    <row r="226" spans="1:8">
      <c r="A226" s="11"/>
      <c r="B226" s="11"/>
      <c r="C226" s="11"/>
      <c r="D226" s="10"/>
      <c r="E226" s="18"/>
      <c r="F226" s="18"/>
      <c r="G226" s="18"/>
      <c r="H226" s="18"/>
    </row>
    <row r="227" spans="1:8">
      <c r="A227" s="11"/>
      <c r="B227" s="11"/>
      <c r="C227" s="11"/>
      <c r="D227" s="10"/>
      <c r="E227" s="18"/>
      <c r="F227" s="18"/>
      <c r="G227" s="18"/>
      <c r="H227" s="18"/>
    </row>
    <row r="228" spans="1:8">
      <c r="A228" s="11"/>
      <c r="B228" s="11"/>
      <c r="C228" s="11"/>
      <c r="D228" s="10"/>
      <c r="E228" s="18"/>
      <c r="F228" s="18"/>
      <c r="G228" s="18"/>
      <c r="H228" s="18"/>
    </row>
    <row r="229" spans="1:8">
      <c r="A229" s="11"/>
      <c r="B229" s="11"/>
      <c r="C229" s="11"/>
      <c r="D229" s="10"/>
      <c r="E229" s="19"/>
      <c r="F229" s="19"/>
      <c r="G229" s="19"/>
      <c r="H229" s="19"/>
    </row>
    <row r="230" spans="1:8">
      <c r="A230" s="11" t="s">
        <v>522</v>
      </c>
      <c r="B230" s="11"/>
      <c r="C230" s="11" t="s">
        <v>523</v>
      </c>
      <c r="D230" s="10" t="s">
        <v>524</v>
      </c>
      <c r="E230" s="17" t="s">
        <v>525</v>
      </c>
      <c r="F230" s="17" t="s">
        <v>512</v>
      </c>
      <c r="G230" s="17"/>
      <c r="H230" s="17" t="s">
        <v>526</v>
      </c>
    </row>
    <row r="231" spans="1:8">
      <c r="A231" s="11"/>
      <c r="B231" s="11"/>
      <c r="C231" s="11"/>
      <c r="D231" s="10"/>
      <c r="E231" s="18"/>
      <c r="F231" s="18"/>
      <c r="G231" s="18"/>
      <c r="H231" s="18"/>
    </row>
    <row r="232" spans="1:8">
      <c r="A232" s="11"/>
      <c r="B232" s="11"/>
      <c r="C232" s="11"/>
      <c r="D232" s="10"/>
      <c r="E232" s="18"/>
      <c r="F232" s="18"/>
      <c r="G232" s="18"/>
      <c r="H232" s="18"/>
    </row>
    <row r="233" spans="1:8">
      <c r="A233" s="11"/>
      <c r="B233" s="11"/>
      <c r="C233" s="11"/>
      <c r="D233" s="10"/>
      <c r="E233" s="18"/>
      <c r="F233" s="18"/>
      <c r="G233" s="18"/>
      <c r="H233" s="18"/>
    </row>
    <row r="234" spans="1:8">
      <c r="A234" s="11"/>
      <c r="B234" s="11"/>
      <c r="C234" s="11"/>
      <c r="D234" s="10"/>
      <c r="E234" s="18"/>
      <c r="F234" s="18"/>
      <c r="G234" s="18"/>
      <c r="H234" s="18"/>
    </row>
    <row r="235" spans="1:8">
      <c r="A235" s="11"/>
      <c r="B235" s="11"/>
      <c r="C235" s="11"/>
      <c r="D235" s="10"/>
      <c r="E235" s="18"/>
      <c r="F235" s="18"/>
      <c r="G235" s="18"/>
      <c r="H235" s="18"/>
    </row>
    <row r="236" spans="1:8">
      <c r="A236" s="11"/>
      <c r="B236" s="11"/>
      <c r="C236" s="11"/>
      <c r="D236" s="10"/>
      <c r="E236" s="18"/>
      <c r="F236" s="18"/>
      <c r="G236" s="18"/>
      <c r="H236" s="18"/>
    </row>
    <row r="237" spans="1:8">
      <c r="A237" s="11"/>
      <c r="B237" s="11"/>
      <c r="C237" s="11"/>
      <c r="D237" s="10"/>
      <c r="E237" s="18"/>
      <c r="F237" s="18"/>
      <c r="G237" s="18"/>
      <c r="H237" s="18"/>
    </row>
    <row r="238" spans="1:8">
      <c r="A238" s="11"/>
      <c r="B238" s="11"/>
      <c r="C238" s="11"/>
      <c r="D238" s="10"/>
      <c r="E238" s="18"/>
      <c r="F238" s="18"/>
      <c r="G238" s="18"/>
      <c r="H238" s="18"/>
    </row>
    <row r="239" spans="1:8">
      <c r="A239" s="11"/>
      <c r="B239" s="11"/>
      <c r="C239" s="11"/>
      <c r="D239" s="10"/>
      <c r="E239" s="18"/>
      <c r="F239" s="18"/>
      <c r="G239" s="18"/>
      <c r="H239" s="18"/>
    </row>
    <row r="240" spans="1:8">
      <c r="A240" s="11"/>
      <c r="B240" s="11"/>
      <c r="C240" s="11"/>
      <c r="D240" s="10"/>
      <c r="E240" s="18"/>
      <c r="F240" s="18"/>
      <c r="G240" s="18"/>
      <c r="H240" s="18"/>
    </row>
    <row r="241" spans="1:8">
      <c r="A241" s="11"/>
      <c r="B241" s="11"/>
      <c r="C241" s="11"/>
      <c r="D241" s="10"/>
      <c r="E241" s="18"/>
      <c r="F241" s="18"/>
      <c r="G241" s="18"/>
      <c r="H241" s="18"/>
    </row>
    <row r="242" spans="1:8">
      <c r="A242" s="11"/>
      <c r="B242" s="11"/>
      <c r="C242" s="11"/>
      <c r="D242" s="10"/>
      <c r="E242" s="18"/>
      <c r="F242" s="18"/>
      <c r="G242" s="18"/>
      <c r="H242" s="18"/>
    </row>
    <row r="243" spans="1:8">
      <c r="A243" s="11"/>
      <c r="B243" s="11"/>
      <c r="C243" s="11"/>
      <c r="D243" s="10"/>
      <c r="E243" s="18"/>
      <c r="F243" s="18"/>
      <c r="G243" s="18"/>
      <c r="H243" s="18"/>
    </row>
    <row r="244" spans="1:8">
      <c r="A244" s="11"/>
      <c r="B244" s="11"/>
      <c r="C244" s="11"/>
      <c r="D244" s="10"/>
      <c r="E244" s="18"/>
      <c r="F244" s="18"/>
      <c r="G244" s="18"/>
      <c r="H244" s="18"/>
    </row>
    <row r="245" spans="1:8">
      <c r="A245" s="11"/>
      <c r="B245" s="11"/>
      <c r="C245" s="11"/>
      <c r="D245" s="10"/>
      <c r="E245" s="18"/>
      <c r="F245" s="18"/>
      <c r="G245" s="18"/>
      <c r="H245" s="18"/>
    </row>
    <row r="246" spans="1:8">
      <c r="A246" s="11"/>
      <c r="B246" s="11"/>
      <c r="C246" s="11"/>
      <c r="D246" s="10"/>
      <c r="E246" s="18"/>
      <c r="F246" s="18"/>
      <c r="G246" s="18"/>
      <c r="H246" s="18"/>
    </row>
    <row r="247" spans="1:8">
      <c r="A247" s="11"/>
      <c r="B247" s="11"/>
      <c r="C247" s="11"/>
      <c r="D247" s="10"/>
      <c r="E247" s="18"/>
      <c r="F247" s="18"/>
      <c r="G247" s="18"/>
      <c r="H247" s="18"/>
    </row>
    <row r="248" spans="1:8">
      <c r="A248" s="11"/>
      <c r="B248" s="11"/>
      <c r="C248" s="11"/>
      <c r="D248" s="10"/>
      <c r="E248" s="18"/>
      <c r="F248" s="18"/>
      <c r="G248" s="18"/>
      <c r="H248" s="18"/>
    </row>
    <row r="249" spans="1:8">
      <c r="A249" s="11"/>
      <c r="B249" s="11"/>
      <c r="C249" s="11"/>
      <c r="D249" s="10"/>
      <c r="E249" s="18"/>
      <c r="F249" s="18"/>
      <c r="G249" s="18"/>
      <c r="H249" s="18"/>
    </row>
    <row r="250" ht="27" customHeight="1" spans="1:8">
      <c r="A250" s="11"/>
      <c r="B250" s="11"/>
      <c r="C250" s="11"/>
      <c r="D250" s="10"/>
      <c r="E250" s="19"/>
      <c r="F250" s="19"/>
      <c r="G250" s="19"/>
      <c r="H250" s="19"/>
    </row>
    <row r="251" spans="1:8">
      <c r="A251" s="11" t="s">
        <v>527</v>
      </c>
      <c r="B251" s="11"/>
      <c r="C251" s="17" t="s">
        <v>528</v>
      </c>
      <c r="D251" s="10" t="s">
        <v>529</v>
      </c>
      <c r="E251" s="17" t="s">
        <v>455</v>
      </c>
      <c r="F251" s="17" t="s">
        <v>504</v>
      </c>
      <c r="G251" s="17"/>
      <c r="H251" s="17" t="s">
        <v>508</v>
      </c>
    </row>
    <row r="252" spans="1:8">
      <c r="A252" s="11"/>
      <c r="B252" s="11"/>
      <c r="C252" s="18"/>
      <c r="D252" s="10"/>
      <c r="E252" s="18"/>
      <c r="F252" s="18"/>
      <c r="G252" s="18"/>
      <c r="H252" s="18"/>
    </row>
    <row r="253" spans="1:8">
      <c r="A253" s="11"/>
      <c r="B253" s="11"/>
      <c r="C253" s="18"/>
      <c r="D253" s="10"/>
      <c r="E253" s="18"/>
      <c r="F253" s="18"/>
      <c r="G253" s="18"/>
      <c r="H253" s="18"/>
    </row>
    <row r="254" spans="1:8">
      <c r="A254" s="11"/>
      <c r="B254" s="11"/>
      <c r="C254" s="18"/>
      <c r="D254" s="10"/>
      <c r="E254" s="18"/>
      <c r="F254" s="18"/>
      <c r="G254" s="18"/>
      <c r="H254" s="18"/>
    </row>
    <row r="255" spans="1:8">
      <c r="A255" s="11"/>
      <c r="B255" s="11"/>
      <c r="C255" s="18"/>
      <c r="D255" s="10"/>
      <c r="E255" s="18"/>
      <c r="F255" s="18"/>
      <c r="G255" s="18"/>
      <c r="H255" s="18"/>
    </row>
    <row r="256" spans="1:8">
      <c r="A256" s="11"/>
      <c r="B256" s="11"/>
      <c r="C256" s="18"/>
      <c r="D256" s="10"/>
      <c r="E256" s="18"/>
      <c r="F256" s="18"/>
      <c r="G256" s="18"/>
      <c r="H256" s="18"/>
    </row>
    <row r="257" spans="1:8">
      <c r="A257" s="11"/>
      <c r="B257" s="11"/>
      <c r="C257" s="18"/>
      <c r="D257" s="10"/>
      <c r="E257" s="18"/>
      <c r="F257" s="18"/>
      <c r="G257" s="18"/>
      <c r="H257" s="18"/>
    </row>
    <row r="258" spans="1:8">
      <c r="A258" s="11"/>
      <c r="B258" s="11"/>
      <c r="C258" s="18"/>
      <c r="D258" s="10"/>
      <c r="E258" s="18"/>
      <c r="F258" s="18"/>
      <c r="G258" s="18"/>
      <c r="H258" s="18"/>
    </row>
    <row r="259" spans="1:8">
      <c r="A259" s="11"/>
      <c r="B259" s="11"/>
      <c r="C259" s="18"/>
      <c r="D259" s="10"/>
      <c r="E259" s="18"/>
      <c r="F259" s="18"/>
      <c r="G259" s="18"/>
      <c r="H259" s="18"/>
    </row>
    <row r="260" spans="1:8">
      <c r="A260" s="11"/>
      <c r="B260" s="11"/>
      <c r="C260" s="18"/>
      <c r="D260" s="10"/>
      <c r="E260" s="18"/>
      <c r="F260" s="18"/>
      <c r="G260" s="18"/>
      <c r="H260" s="18"/>
    </row>
    <row r="261" spans="1:8">
      <c r="A261" s="11"/>
      <c r="B261" s="11"/>
      <c r="C261" s="18"/>
      <c r="D261" s="10"/>
      <c r="E261" s="18"/>
      <c r="F261" s="18"/>
      <c r="G261" s="18"/>
      <c r="H261" s="18"/>
    </row>
    <row r="262" spans="1:8">
      <c r="A262" s="11"/>
      <c r="B262" s="11"/>
      <c r="C262" s="18"/>
      <c r="D262" s="10"/>
      <c r="E262" s="18"/>
      <c r="F262" s="18"/>
      <c r="G262" s="18"/>
      <c r="H262" s="18"/>
    </row>
    <row r="263" spans="1:8">
      <c r="A263" s="11"/>
      <c r="B263" s="11"/>
      <c r="C263" s="18"/>
      <c r="D263" s="10"/>
      <c r="E263" s="18"/>
      <c r="F263" s="18"/>
      <c r="G263" s="18"/>
      <c r="H263" s="18"/>
    </row>
    <row r="264" spans="1:8">
      <c r="A264" s="11"/>
      <c r="B264" s="11"/>
      <c r="C264" s="18"/>
      <c r="D264" s="10"/>
      <c r="E264" s="18"/>
      <c r="F264" s="18"/>
      <c r="G264" s="18"/>
      <c r="H264" s="18"/>
    </row>
    <row r="265" spans="1:8">
      <c r="A265" s="11"/>
      <c r="B265" s="11"/>
      <c r="C265" s="18"/>
      <c r="D265" s="10"/>
      <c r="E265" s="18"/>
      <c r="F265" s="18"/>
      <c r="G265" s="18"/>
      <c r="H265" s="18"/>
    </row>
    <row r="266" spans="1:8">
      <c r="A266" s="11"/>
      <c r="B266" s="11"/>
      <c r="C266" s="18"/>
      <c r="D266" s="10"/>
      <c r="E266" s="18"/>
      <c r="F266" s="18"/>
      <c r="G266" s="18"/>
      <c r="H266" s="18"/>
    </row>
    <row r="267" spans="1:8">
      <c r="A267" s="11"/>
      <c r="B267" s="11"/>
      <c r="C267" s="18"/>
      <c r="D267" s="10"/>
      <c r="E267" s="18"/>
      <c r="F267" s="18"/>
      <c r="G267" s="18"/>
      <c r="H267" s="18"/>
    </row>
    <row r="268" spans="1:8">
      <c r="A268" s="11"/>
      <c r="B268" s="11"/>
      <c r="C268" s="18"/>
      <c r="D268" s="10"/>
      <c r="E268" s="18"/>
      <c r="F268" s="18"/>
      <c r="G268" s="18"/>
      <c r="H268" s="18"/>
    </row>
    <row r="269" spans="1:8">
      <c r="A269" s="11"/>
      <c r="B269" s="11"/>
      <c r="C269" s="18"/>
      <c r="D269" s="10"/>
      <c r="E269" s="18"/>
      <c r="F269" s="18"/>
      <c r="G269" s="18"/>
      <c r="H269" s="18"/>
    </row>
    <row r="270" spans="1:8">
      <c r="A270" s="11"/>
      <c r="B270" s="11"/>
      <c r="C270" s="18"/>
      <c r="D270" s="10"/>
      <c r="E270" s="18"/>
      <c r="F270" s="18"/>
      <c r="G270" s="18"/>
      <c r="H270" s="18"/>
    </row>
    <row r="271" spans="1:8">
      <c r="A271" s="11"/>
      <c r="B271" s="11"/>
      <c r="C271" s="19"/>
      <c r="D271" s="10"/>
      <c r="E271" s="19"/>
      <c r="F271" s="19"/>
      <c r="G271" s="19"/>
      <c r="H271" s="19"/>
    </row>
    <row r="272" spans="1:8">
      <c r="A272" s="11">
        <v>7</v>
      </c>
      <c r="B272" s="11" t="s">
        <v>505</v>
      </c>
      <c r="C272" s="17" t="s">
        <v>528</v>
      </c>
      <c r="D272" s="10"/>
      <c r="E272" s="17" t="s">
        <v>455</v>
      </c>
      <c r="F272" s="17" t="s">
        <v>504</v>
      </c>
      <c r="G272" s="17"/>
      <c r="H272" s="17" t="s">
        <v>508</v>
      </c>
    </row>
    <row r="273" spans="1:8">
      <c r="A273" s="11"/>
      <c r="B273" s="11"/>
      <c r="C273" s="18"/>
      <c r="D273" s="10"/>
      <c r="E273" s="18"/>
      <c r="F273" s="18"/>
      <c r="G273" s="18"/>
      <c r="H273" s="18"/>
    </row>
    <row r="274" spans="1:8">
      <c r="A274" s="11"/>
      <c r="B274" s="11"/>
      <c r="C274" s="18"/>
      <c r="D274" s="10"/>
      <c r="E274" s="18"/>
      <c r="F274" s="18"/>
      <c r="G274" s="18"/>
      <c r="H274" s="18"/>
    </row>
    <row r="275" spans="1:8">
      <c r="A275" s="11"/>
      <c r="B275" s="11"/>
      <c r="C275" s="18"/>
      <c r="D275" s="10"/>
      <c r="E275" s="18"/>
      <c r="F275" s="18"/>
      <c r="G275" s="18"/>
      <c r="H275" s="18"/>
    </row>
    <row r="276" spans="1:8">
      <c r="A276" s="11"/>
      <c r="B276" s="11"/>
      <c r="C276" s="18"/>
      <c r="D276" s="10"/>
      <c r="E276" s="18"/>
      <c r="F276" s="18"/>
      <c r="G276" s="18"/>
      <c r="H276" s="18"/>
    </row>
    <row r="277" spans="1:8">
      <c r="A277" s="11"/>
      <c r="B277" s="11"/>
      <c r="C277" s="18"/>
      <c r="D277" s="10"/>
      <c r="E277" s="18"/>
      <c r="F277" s="18"/>
      <c r="G277" s="18"/>
      <c r="H277" s="18"/>
    </row>
    <row r="278" ht="18" customHeight="1" spans="1:8">
      <c r="A278" s="11"/>
      <c r="B278" s="11"/>
      <c r="C278" s="19"/>
      <c r="D278" s="10"/>
      <c r="E278" s="19"/>
      <c r="F278" s="19"/>
      <c r="G278" s="19"/>
      <c r="H278" s="19"/>
    </row>
    <row r="279" spans="1:8">
      <c r="A279" s="17" t="s">
        <v>138</v>
      </c>
      <c r="B279" s="11"/>
      <c r="C279" s="17" t="s">
        <v>530</v>
      </c>
      <c r="D279" s="10" t="s">
        <v>531</v>
      </c>
      <c r="E279" s="17" t="s">
        <v>532</v>
      </c>
      <c r="F279" s="17" t="s">
        <v>512</v>
      </c>
      <c r="G279" s="17"/>
      <c r="H279" s="17" t="s">
        <v>508</v>
      </c>
    </row>
    <row r="280" spans="1:8">
      <c r="A280" s="18"/>
      <c r="B280" s="11"/>
      <c r="C280" s="18"/>
      <c r="D280" s="10"/>
      <c r="E280" s="18"/>
      <c r="F280" s="18"/>
      <c r="G280" s="18"/>
      <c r="H280" s="18"/>
    </row>
    <row r="281" spans="1:8">
      <c r="A281" s="18"/>
      <c r="B281" s="11"/>
      <c r="C281" s="18"/>
      <c r="D281" s="10"/>
      <c r="E281" s="18"/>
      <c r="F281" s="18"/>
      <c r="G281" s="18"/>
      <c r="H281" s="18"/>
    </row>
    <row r="282" ht="37" customHeight="1" spans="1:8">
      <c r="A282" s="18"/>
      <c r="B282" s="11"/>
      <c r="C282" s="18"/>
      <c r="D282" s="10"/>
      <c r="E282" s="18"/>
      <c r="F282" s="18"/>
      <c r="G282" s="18"/>
      <c r="H282" s="18"/>
    </row>
    <row r="283" spans="1:8">
      <c r="A283" s="18"/>
      <c r="B283" s="11"/>
      <c r="C283" s="18"/>
      <c r="D283" s="10"/>
      <c r="E283" s="18"/>
      <c r="F283" s="18"/>
      <c r="G283" s="18"/>
      <c r="H283" s="18"/>
    </row>
    <row r="284" spans="1:8">
      <c r="A284" s="18"/>
      <c r="B284" s="11"/>
      <c r="C284" s="18"/>
      <c r="D284" s="10"/>
      <c r="E284" s="18"/>
      <c r="F284" s="18"/>
      <c r="G284" s="18"/>
      <c r="H284" s="18"/>
    </row>
    <row r="285" spans="1:8">
      <c r="A285" s="18"/>
      <c r="B285" s="11"/>
      <c r="C285" s="18"/>
      <c r="D285" s="10"/>
      <c r="E285" s="18"/>
      <c r="F285" s="18"/>
      <c r="G285" s="18"/>
      <c r="H285" s="18"/>
    </row>
    <row r="286" spans="1:8">
      <c r="A286" s="18"/>
      <c r="B286" s="11"/>
      <c r="C286" s="18"/>
      <c r="D286" s="10"/>
      <c r="E286" s="18"/>
      <c r="F286" s="18"/>
      <c r="G286" s="18"/>
      <c r="H286" s="18"/>
    </row>
    <row r="287" spans="1:8">
      <c r="A287" s="18"/>
      <c r="B287" s="11"/>
      <c r="C287" s="18"/>
      <c r="D287" s="10"/>
      <c r="E287" s="18"/>
      <c r="F287" s="18"/>
      <c r="G287" s="18"/>
      <c r="H287" s="18"/>
    </row>
    <row r="288" spans="1:8">
      <c r="A288" s="18"/>
      <c r="B288" s="11"/>
      <c r="C288" s="18"/>
      <c r="D288" s="10"/>
      <c r="E288" s="18"/>
      <c r="F288" s="18"/>
      <c r="G288" s="18"/>
      <c r="H288" s="18"/>
    </row>
    <row r="289" spans="1:8">
      <c r="A289" s="18"/>
      <c r="B289" s="11"/>
      <c r="C289" s="18"/>
      <c r="D289" s="10"/>
      <c r="E289" s="18"/>
      <c r="F289" s="18"/>
      <c r="G289" s="18"/>
      <c r="H289" s="18"/>
    </row>
    <row r="290" spans="1:8">
      <c r="A290" s="18"/>
      <c r="B290" s="11"/>
      <c r="C290" s="18"/>
      <c r="D290" s="10"/>
      <c r="E290" s="18"/>
      <c r="F290" s="18"/>
      <c r="G290" s="18"/>
      <c r="H290" s="18"/>
    </row>
    <row r="291" spans="1:8">
      <c r="A291" s="18"/>
      <c r="B291" s="11"/>
      <c r="C291" s="18"/>
      <c r="D291" s="10"/>
      <c r="E291" s="18"/>
      <c r="F291" s="18"/>
      <c r="G291" s="18"/>
      <c r="H291" s="18"/>
    </row>
    <row r="292" spans="1:8">
      <c r="A292" s="18"/>
      <c r="B292" s="11"/>
      <c r="C292" s="18"/>
      <c r="D292" s="10"/>
      <c r="E292" s="18"/>
      <c r="F292" s="18"/>
      <c r="G292" s="18"/>
      <c r="H292" s="18"/>
    </row>
    <row r="293" spans="1:8">
      <c r="A293" s="18"/>
      <c r="B293" s="11"/>
      <c r="C293" s="18"/>
      <c r="D293" s="10"/>
      <c r="E293" s="18"/>
      <c r="F293" s="18"/>
      <c r="G293" s="18"/>
      <c r="H293" s="18"/>
    </row>
    <row r="294" spans="1:8">
      <c r="A294" s="18"/>
      <c r="B294" s="11"/>
      <c r="C294" s="18"/>
      <c r="D294" s="10"/>
      <c r="E294" s="18"/>
      <c r="F294" s="18"/>
      <c r="G294" s="18"/>
      <c r="H294" s="18"/>
    </row>
    <row r="295" spans="1:8">
      <c r="A295" s="18"/>
      <c r="B295" s="11"/>
      <c r="C295" s="18"/>
      <c r="D295" s="10"/>
      <c r="E295" s="18"/>
      <c r="F295" s="18"/>
      <c r="G295" s="18"/>
      <c r="H295" s="18"/>
    </row>
    <row r="296" ht="22" customHeight="1" spans="1:8">
      <c r="A296" s="19"/>
      <c r="B296" s="11"/>
      <c r="C296" s="19"/>
      <c r="D296" s="10"/>
      <c r="E296" s="19"/>
      <c r="F296" s="19"/>
      <c r="G296" s="19"/>
      <c r="H296" s="19"/>
    </row>
    <row r="297" ht="28" customHeight="1" spans="1:8">
      <c r="A297" s="11"/>
      <c r="B297" s="11"/>
      <c r="C297" s="11" t="s">
        <v>533</v>
      </c>
      <c r="D297" s="10"/>
      <c r="E297" s="11"/>
      <c r="F297" s="16"/>
      <c r="G297" s="16"/>
      <c r="H297" s="10" t="s">
        <v>371</v>
      </c>
    </row>
    <row r="298" spans="1:8">
      <c r="A298" s="11" t="s">
        <v>534</v>
      </c>
      <c r="B298" s="11" t="s">
        <v>533</v>
      </c>
      <c r="C298" s="11" t="s">
        <v>535</v>
      </c>
      <c r="D298" s="10" t="s">
        <v>536</v>
      </c>
      <c r="E298" s="17" t="s">
        <v>417</v>
      </c>
      <c r="F298" s="17" t="s">
        <v>512</v>
      </c>
      <c r="G298" s="17"/>
      <c r="H298" s="17" t="s">
        <v>508</v>
      </c>
    </row>
    <row r="299" spans="1:8">
      <c r="A299" s="11"/>
      <c r="B299" s="11"/>
      <c r="C299" s="11"/>
      <c r="D299" s="10"/>
      <c r="E299" s="18"/>
      <c r="F299" s="18"/>
      <c r="G299" s="18"/>
      <c r="H299" s="18"/>
    </row>
    <row r="300" spans="1:8">
      <c r="A300" s="11"/>
      <c r="B300" s="11"/>
      <c r="C300" s="11"/>
      <c r="D300" s="10"/>
      <c r="E300" s="18"/>
      <c r="F300" s="18"/>
      <c r="G300" s="18"/>
      <c r="H300" s="18"/>
    </row>
    <row r="301" spans="1:8">
      <c r="A301" s="11"/>
      <c r="B301" s="11"/>
      <c r="C301" s="11"/>
      <c r="D301" s="10"/>
      <c r="E301" s="18"/>
      <c r="F301" s="18"/>
      <c r="G301" s="18"/>
      <c r="H301" s="18"/>
    </row>
    <row r="302" spans="1:8">
      <c r="A302" s="11"/>
      <c r="B302" s="11"/>
      <c r="C302" s="11"/>
      <c r="D302" s="10"/>
      <c r="E302" s="18"/>
      <c r="F302" s="18"/>
      <c r="G302" s="18"/>
      <c r="H302" s="18"/>
    </row>
    <row r="303" spans="1:8">
      <c r="A303" s="11"/>
      <c r="B303" s="11"/>
      <c r="C303" s="11"/>
      <c r="D303" s="10"/>
      <c r="E303" s="18"/>
      <c r="F303" s="18"/>
      <c r="G303" s="18"/>
      <c r="H303" s="18"/>
    </row>
    <row r="304" spans="1:8">
      <c r="A304" s="11"/>
      <c r="B304" s="11"/>
      <c r="C304" s="11"/>
      <c r="D304" s="10"/>
      <c r="E304" s="18"/>
      <c r="F304" s="18"/>
      <c r="G304" s="18"/>
      <c r="H304" s="18"/>
    </row>
    <row r="305" spans="1:8">
      <c r="A305" s="11"/>
      <c r="B305" s="11"/>
      <c r="C305" s="11"/>
      <c r="D305" s="10"/>
      <c r="E305" s="18"/>
      <c r="F305" s="18"/>
      <c r="G305" s="18"/>
      <c r="H305" s="18"/>
    </row>
    <row r="306" spans="1:8">
      <c r="A306" s="11"/>
      <c r="B306" s="11"/>
      <c r="C306" s="11"/>
      <c r="D306" s="10"/>
      <c r="E306" s="18"/>
      <c r="F306" s="18"/>
      <c r="G306" s="18"/>
      <c r="H306" s="18"/>
    </row>
    <row r="307" spans="1:8">
      <c r="A307" s="11"/>
      <c r="B307" s="11"/>
      <c r="C307" s="11"/>
      <c r="D307" s="10"/>
      <c r="E307" s="18"/>
      <c r="F307" s="18"/>
      <c r="G307" s="18"/>
      <c r="H307" s="18"/>
    </row>
    <row r="308" spans="1:8">
      <c r="A308" s="11"/>
      <c r="B308" s="11"/>
      <c r="C308" s="11"/>
      <c r="D308" s="10"/>
      <c r="E308" s="18"/>
      <c r="F308" s="18"/>
      <c r="G308" s="18"/>
      <c r="H308" s="18"/>
    </row>
    <row r="309" spans="1:8">
      <c r="A309" s="11"/>
      <c r="B309" s="11"/>
      <c r="C309" s="11"/>
      <c r="D309" s="10"/>
      <c r="E309" s="18"/>
      <c r="F309" s="18"/>
      <c r="G309" s="18"/>
      <c r="H309" s="18"/>
    </row>
    <row r="310" spans="1:8">
      <c r="A310" s="11"/>
      <c r="B310" s="11"/>
      <c r="C310" s="11"/>
      <c r="D310" s="10"/>
      <c r="E310" s="18"/>
      <c r="F310" s="18"/>
      <c r="G310" s="18"/>
      <c r="H310" s="18"/>
    </row>
    <row r="311" spans="1:8">
      <c r="A311" s="11"/>
      <c r="B311" s="11"/>
      <c r="C311" s="11"/>
      <c r="D311" s="10"/>
      <c r="E311" s="18"/>
      <c r="F311" s="18"/>
      <c r="G311" s="18"/>
      <c r="H311" s="18"/>
    </row>
    <row r="312" spans="1:8">
      <c r="A312" s="11"/>
      <c r="B312" s="11"/>
      <c r="C312" s="11"/>
      <c r="D312" s="10"/>
      <c r="E312" s="18"/>
      <c r="F312" s="18"/>
      <c r="G312" s="18"/>
      <c r="H312" s="18"/>
    </row>
    <row r="313" spans="1:8">
      <c r="A313" s="11"/>
      <c r="B313" s="11"/>
      <c r="C313" s="11"/>
      <c r="D313" s="10"/>
      <c r="E313" s="18"/>
      <c r="F313" s="18"/>
      <c r="G313" s="18"/>
      <c r="H313" s="18"/>
    </row>
    <row r="314" spans="1:8">
      <c r="A314" s="11"/>
      <c r="B314" s="11"/>
      <c r="C314" s="11"/>
      <c r="D314" s="10"/>
      <c r="E314" s="18"/>
      <c r="F314" s="18"/>
      <c r="G314" s="18"/>
      <c r="H314" s="18"/>
    </row>
    <row r="315" spans="1:8">
      <c r="A315" s="11"/>
      <c r="B315" s="11"/>
      <c r="C315" s="11"/>
      <c r="D315" s="10"/>
      <c r="E315" s="18"/>
      <c r="F315" s="18"/>
      <c r="G315" s="18"/>
      <c r="H315" s="18"/>
    </row>
    <row r="316" spans="1:8">
      <c r="A316" s="11"/>
      <c r="B316" s="11"/>
      <c r="C316" s="11"/>
      <c r="D316" s="10"/>
      <c r="E316" s="18"/>
      <c r="F316" s="18"/>
      <c r="G316" s="18"/>
      <c r="H316" s="18"/>
    </row>
    <row r="317" spans="1:8">
      <c r="A317" s="11"/>
      <c r="B317" s="11"/>
      <c r="C317" s="11"/>
      <c r="D317" s="10"/>
      <c r="E317" s="18"/>
      <c r="F317" s="18"/>
      <c r="G317" s="18"/>
      <c r="H317" s="18"/>
    </row>
    <row r="318" spans="1:8">
      <c r="A318" s="11"/>
      <c r="B318" s="11"/>
      <c r="C318" s="11"/>
      <c r="D318" s="10"/>
      <c r="E318" s="18"/>
      <c r="F318" s="18"/>
      <c r="G318" s="18"/>
      <c r="H318" s="18"/>
    </row>
    <row r="319" spans="1:8">
      <c r="A319" s="11"/>
      <c r="B319" s="11"/>
      <c r="C319" s="11"/>
      <c r="D319" s="10"/>
      <c r="E319" s="18"/>
      <c r="F319" s="18"/>
      <c r="G319" s="18"/>
      <c r="H319" s="18"/>
    </row>
    <row r="320" spans="1:8">
      <c r="A320" s="11"/>
      <c r="B320" s="11"/>
      <c r="C320" s="11"/>
      <c r="D320" s="10"/>
      <c r="E320" s="18"/>
      <c r="F320" s="18"/>
      <c r="G320" s="18"/>
      <c r="H320" s="18"/>
    </row>
    <row r="321" spans="1:8">
      <c r="A321" s="11"/>
      <c r="B321" s="11"/>
      <c r="C321" s="11"/>
      <c r="D321" s="10"/>
      <c r="E321" s="18"/>
      <c r="F321" s="18"/>
      <c r="G321" s="18"/>
      <c r="H321" s="18"/>
    </row>
    <row r="322" spans="1:8">
      <c r="A322" s="11"/>
      <c r="B322" s="11"/>
      <c r="C322" s="11"/>
      <c r="D322" s="10"/>
      <c r="E322" s="18"/>
      <c r="F322" s="18"/>
      <c r="G322" s="18"/>
      <c r="H322" s="18"/>
    </row>
    <row r="323" spans="1:8">
      <c r="A323" s="11"/>
      <c r="B323" s="11"/>
      <c r="C323" s="11"/>
      <c r="D323" s="10"/>
      <c r="E323" s="18"/>
      <c r="F323" s="18"/>
      <c r="G323" s="18"/>
      <c r="H323" s="18"/>
    </row>
    <row r="324" spans="1:8">
      <c r="A324" s="11"/>
      <c r="B324" s="11"/>
      <c r="C324" s="11"/>
      <c r="D324" s="10"/>
      <c r="E324" s="18"/>
      <c r="F324" s="18"/>
      <c r="G324" s="18"/>
      <c r="H324" s="18"/>
    </row>
    <row r="325" spans="1:8">
      <c r="A325" s="11"/>
      <c r="B325" s="11"/>
      <c r="C325" s="11"/>
      <c r="D325" s="10"/>
      <c r="E325" s="18"/>
      <c r="F325" s="18"/>
      <c r="G325" s="18"/>
      <c r="H325" s="18"/>
    </row>
    <row r="326" spans="1:8">
      <c r="A326" s="11"/>
      <c r="B326" s="11"/>
      <c r="C326" s="11"/>
      <c r="D326" s="10"/>
      <c r="E326" s="19"/>
      <c r="F326" s="19"/>
      <c r="G326" s="19"/>
      <c r="H326" s="19"/>
    </row>
    <row r="327" spans="1:8">
      <c r="A327" s="11">
        <v>9</v>
      </c>
      <c r="B327" s="11" t="s">
        <v>533</v>
      </c>
      <c r="C327" s="17" t="s">
        <v>535</v>
      </c>
      <c r="D327" s="10"/>
      <c r="E327" s="17" t="s">
        <v>417</v>
      </c>
      <c r="F327" s="17" t="s">
        <v>512</v>
      </c>
      <c r="G327" s="17"/>
      <c r="H327" s="17" t="s">
        <v>508</v>
      </c>
    </row>
    <row r="328" spans="1:8">
      <c r="A328" s="11"/>
      <c r="B328" s="11"/>
      <c r="C328" s="18"/>
      <c r="D328" s="10"/>
      <c r="E328" s="18"/>
      <c r="F328" s="18"/>
      <c r="G328" s="18"/>
      <c r="H328" s="18"/>
    </row>
    <row r="329" spans="1:8">
      <c r="A329" s="11"/>
      <c r="B329" s="11"/>
      <c r="C329" s="18"/>
      <c r="D329" s="10"/>
      <c r="E329" s="18"/>
      <c r="F329" s="18"/>
      <c r="G329" s="18"/>
      <c r="H329" s="18"/>
    </row>
    <row r="330" spans="1:8">
      <c r="A330" s="11"/>
      <c r="B330" s="11"/>
      <c r="C330" s="18"/>
      <c r="D330" s="10"/>
      <c r="E330" s="18"/>
      <c r="F330" s="18"/>
      <c r="G330" s="18"/>
      <c r="H330" s="18"/>
    </row>
    <row r="331" spans="1:8">
      <c r="A331" s="11"/>
      <c r="B331" s="11"/>
      <c r="C331" s="18"/>
      <c r="D331" s="10"/>
      <c r="E331" s="18"/>
      <c r="F331" s="18"/>
      <c r="G331" s="18"/>
      <c r="H331" s="18"/>
    </row>
    <row r="332" spans="1:8">
      <c r="A332" s="11"/>
      <c r="B332" s="11"/>
      <c r="C332" s="18"/>
      <c r="D332" s="10"/>
      <c r="E332" s="18"/>
      <c r="F332" s="18"/>
      <c r="G332" s="18"/>
      <c r="H332" s="18"/>
    </row>
    <row r="333" spans="1:8">
      <c r="A333" s="11"/>
      <c r="B333" s="11"/>
      <c r="C333" s="18"/>
      <c r="D333" s="10"/>
      <c r="E333" s="18"/>
      <c r="F333" s="18"/>
      <c r="G333" s="18"/>
      <c r="H333" s="18"/>
    </row>
    <row r="334" spans="1:8">
      <c r="A334" s="11"/>
      <c r="B334" s="11"/>
      <c r="C334" s="18"/>
      <c r="D334" s="10"/>
      <c r="E334" s="18"/>
      <c r="F334" s="18"/>
      <c r="G334" s="18"/>
      <c r="H334" s="18"/>
    </row>
    <row r="335" spans="1:8">
      <c r="A335" s="11"/>
      <c r="B335" s="11"/>
      <c r="C335" s="18"/>
      <c r="D335" s="10"/>
      <c r="E335" s="18"/>
      <c r="F335" s="18"/>
      <c r="G335" s="18"/>
      <c r="H335" s="18"/>
    </row>
    <row r="336" spans="1:8">
      <c r="A336" s="11"/>
      <c r="B336" s="11"/>
      <c r="C336" s="18"/>
      <c r="D336" s="10"/>
      <c r="E336" s="18"/>
      <c r="F336" s="18"/>
      <c r="G336" s="18"/>
      <c r="H336" s="18"/>
    </row>
    <row r="337" spans="1:8">
      <c r="A337" s="11"/>
      <c r="B337" s="11"/>
      <c r="C337" s="18"/>
      <c r="D337" s="10"/>
      <c r="E337" s="18"/>
      <c r="F337" s="18"/>
      <c r="G337" s="18"/>
      <c r="H337" s="18"/>
    </row>
    <row r="338" spans="1:8">
      <c r="A338" s="11"/>
      <c r="B338" s="11"/>
      <c r="C338" s="18"/>
      <c r="D338" s="10"/>
      <c r="E338" s="18"/>
      <c r="F338" s="18"/>
      <c r="G338" s="18"/>
      <c r="H338" s="18"/>
    </row>
    <row r="339" spans="1:8">
      <c r="A339" s="11"/>
      <c r="B339" s="11"/>
      <c r="C339" s="18"/>
      <c r="D339" s="10"/>
      <c r="E339" s="18"/>
      <c r="F339" s="18"/>
      <c r="G339" s="18"/>
      <c r="H339" s="18"/>
    </row>
    <row r="340" spans="1:8">
      <c r="A340" s="11"/>
      <c r="B340" s="11"/>
      <c r="C340" s="18"/>
      <c r="D340" s="10"/>
      <c r="E340" s="18"/>
      <c r="F340" s="18"/>
      <c r="G340" s="18"/>
      <c r="H340" s="18"/>
    </row>
    <row r="341" spans="1:8">
      <c r="A341" s="11"/>
      <c r="B341" s="11"/>
      <c r="C341" s="18"/>
      <c r="D341" s="10"/>
      <c r="E341" s="18"/>
      <c r="F341" s="18"/>
      <c r="G341" s="18"/>
      <c r="H341" s="18"/>
    </row>
    <row r="342" spans="1:8">
      <c r="A342" s="11"/>
      <c r="B342" s="11"/>
      <c r="C342" s="18"/>
      <c r="D342" s="10"/>
      <c r="E342" s="18"/>
      <c r="F342" s="18"/>
      <c r="G342" s="18"/>
      <c r="H342" s="18"/>
    </row>
    <row r="343" spans="1:8">
      <c r="A343" s="11"/>
      <c r="B343" s="11"/>
      <c r="C343" s="18"/>
      <c r="D343" s="10"/>
      <c r="E343" s="18"/>
      <c r="F343" s="18"/>
      <c r="G343" s="18"/>
      <c r="H343" s="18"/>
    </row>
    <row r="344" spans="1:8">
      <c r="A344" s="11"/>
      <c r="B344" s="11"/>
      <c r="C344" s="18"/>
      <c r="D344" s="10"/>
      <c r="E344" s="18"/>
      <c r="F344" s="18"/>
      <c r="G344" s="18"/>
      <c r="H344" s="18"/>
    </row>
    <row r="345" spans="1:8">
      <c r="A345" s="11"/>
      <c r="B345" s="11"/>
      <c r="C345" s="18"/>
      <c r="D345" s="10"/>
      <c r="E345" s="18"/>
      <c r="F345" s="18"/>
      <c r="G345" s="18"/>
      <c r="H345" s="18"/>
    </row>
    <row r="346" spans="1:8">
      <c r="A346" s="11"/>
      <c r="B346" s="11"/>
      <c r="C346" s="18"/>
      <c r="D346" s="10"/>
      <c r="E346" s="18"/>
      <c r="F346" s="18"/>
      <c r="G346" s="18"/>
      <c r="H346" s="18"/>
    </row>
    <row r="347" spans="1:8">
      <c r="A347" s="11"/>
      <c r="B347" s="11"/>
      <c r="C347" s="18"/>
      <c r="D347" s="10"/>
      <c r="E347" s="18"/>
      <c r="F347" s="18"/>
      <c r="G347" s="18"/>
      <c r="H347" s="18"/>
    </row>
    <row r="348" spans="1:8">
      <c r="A348" s="11"/>
      <c r="B348" s="11"/>
      <c r="C348" s="18"/>
      <c r="D348" s="10"/>
      <c r="E348" s="18"/>
      <c r="F348" s="18"/>
      <c r="G348" s="18"/>
      <c r="H348" s="18"/>
    </row>
    <row r="349" spans="1:8">
      <c r="A349" s="11"/>
      <c r="B349" s="11"/>
      <c r="C349" s="18"/>
      <c r="D349" s="10"/>
      <c r="E349" s="18"/>
      <c r="F349" s="18"/>
      <c r="G349" s="18"/>
      <c r="H349" s="18"/>
    </row>
    <row r="350" spans="1:8">
      <c r="A350" s="11"/>
      <c r="B350" s="11"/>
      <c r="C350" s="18"/>
      <c r="D350" s="10"/>
      <c r="E350" s="18"/>
      <c r="F350" s="18"/>
      <c r="G350" s="18"/>
      <c r="H350" s="18"/>
    </row>
    <row r="351" spans="1:8">
      <c r="A351" s="11"/>
      <c r="B351" s="11"/>
      <c r="C351" s="18"/>
      <c r="D351" s="10"/>
      <c r="E351" s="18"/>
      <c r="F351" s="18"/>
      <c r="G351" s="18"/>
      <c r="H351" s="18"/>
    </row>
    <row r="352" spans="1:8">
      <c r="A352" s="11"/>
      <c r="B352" s="11"/>
      <c r="C352" s="18"/>
      <c r="D352" s="10"/>
      <c r="E352" s="18"/>
      <c r="F352" s="18"/>
      <c r="G352" s="18"/>
      <c r="H352" s="18"/>
    </row>
    <row r="353" spans="1:8">
      <c r="A353" s="11"/>
      <c r="B353" s="11"/>
      <c r="C353" s="18"/>
      <c r="D353" s="10"/>
      <c r="E353" s="18"/>
      <c r="F353" s="18"/>
      <c r="G353" s="18"/>
      <c r="H353" s="18"/>
    </row>
    <row r="354" spans="1:8">
      <c r="A354" s="11"/>
      <c r="B354" s="11"/>
      <c r="C354" s="18"/>
      <c r="D354" s="10"/>
      <c r="E354" s="18"/>
      <c r="F354" s="18"/>
      <c r="G354" s="18"/>
      <c r="H354" s="18"/>
    </row>
    <row r="355" spans="1:8">
      <c r="A355" s="11"/>
      <c r="B355" s="11"/>
      <c r="C355" s="18"/>
      <c r="D355" s="10"/>
      <c r="E355" s="18"/>
      <c r="F355" s="18"/>
      <c r="G355" s="18"/>
      <c r="H355" s="18"/>
    </row>
    <row r="356" spans="1:8">
      <c r="A356" s="11"/>
      <c r="B356" s="11"/>
      <c r="C356" s="18"/>
      <c r="D356" s="10"/>
      <c r="E356" s="18"/>
      <c r="F356" s="18"/>
      <c r="G356" s="18"/>
      <c r="H356" s="18"/>
    </row>
    <row r="357" spans="1:8">
      <c r="A357" s="11"/>
      <c r="B357" s="11"/>
      <c r="C357" s="18"/>
      <c r="D357" s="10"/>
      <c r="E357" s="18"/>
      <c r="F357" s="18"/>
      <c r="G357" s="18"/>
      <c r="H357" s="18"/>
    </row>
    <row r="358" spans="1:8">
      <c r="A358" s="11"/>
      <c r="B358" s="11"/>
      <c r="C358" s="18"/>
      <c r="D358" s="10"/>
      <c r="E358" s="18"/>
      <c r="F358" s="18"/>
      <c r="G358" s="18"/>
      <c r="H358" s="18"/>
    </row>
    <row r="359" spans="1:8">
      <c r="A359" s="11"/>
      <c r="B359" s="11"/>
      <c r="C359" s="18"/>
      <c r="D359" s="10"/>
      <c r="E359" s="18"/>
      <c r="F359" s="18"/>
      <c r="G359" s="18"/>
      <c r="H359" s="18"/>
    </row>
    <row r="360" spans="1:8">
      <c r="A360" s="11"/>
      <c r="B360" s="11"/>
      <c r="C360" s="18"/>
      <c r="D360" s="10"/>
      <c r="E360" s="18"/>
      <c r="F360" s="18"/>
      <c r="G360" s="18"/>
      <c r="H360" s="18"/>
    </row>
    <row r="361" spans="1:8">
      <c r="A361" s="11"/>
      <c r="B361" s="11"/>
      <c r="C361" s="19"/>
      <c r="D361" s="10"/>
      <c r="E361" s="19"/>
      <c r="F361" s="19"/>
      <c r="G361" s="19"/>
      <c r="H361" s="19"/>
    </row>
    <row r="362" spans="1:8">
      <c r="A362" s="17" t="s">
        <v>537</v>
      </c>
      <c r="B362" s="11"/>
      <c r="C362" s="17" t="s">
        <v>520</v>
      </c>
      <c r="D362" s="10" t="s">
        <v>521</v>
      </c>
      <c r="E362" s="17" t="s">
        <v>427</v>
      </c>
      <c r="F362" s="17" t="s">
        <v>512</v>
      </c>
      <c r="G362" s="17"/>
      <c r="H362" s="17" t="s">
        <v>508</v>
      </c>
    </row>
    <row r="363" spans="1:8">
      <c r="A363" s="18"/>
      <c r="B363" s="11"/>
      <c r="C363" s="18"/>
      <c r="D363" s="10"/>
      <c r="E363" s="18"/>
      <c r="F363" s="18"/>
      <c r="G363" s="18"/>
      <c r="H363" s="18"/>
    </row>
    <row r="364" spans="1:8">
      <c r="A364" s="18"/>
      <c r="B364" s="11"/>
      <c r="C364" s="18"/>
      <c r="D364" s="10"/>
      <c r="E364" s="18"/>
      <c r="F364" s="18"/>
      <c r="G364" s="18"/>
      <c r="H364" s="18"/>
    </row>
    <row r="365" spans="1:8">
      <c r="A365" s="18"/>
      <c r="B365" s="11"/>
      <c r="C365" s="18"/>
      <c r="D365" s="10"/>
      <c r="E365" s="18"/>
      <c r="F365" s="18"/>
      <c r="G365" s="18"/>
      <c r="H365" s="18"/>
    </row>
    <row r="366" spans="1:8">
      <c r="A366" s="18"/>
      <c r="B366" s="11"/>
      <c r="C366" s="18"/>
      <c r="D366" s="10"/>
      <c r="E366" s="18"/>
      <c r="F366" s="18"/>
      <c r="G366" s="18"/>
      <c r="H366" s="18"/>
    </row>
    <row r="367" spans="1:8">
      <c r="A367" s="18"/>
      <c r="B367" s="11"/>
      <c r="C367" s="18"/>
      <c r="D367" s="10"/>
      <c r="E367" s="18"/>
      <c r="F367" s="18"/>
      <c r="G367" s="18"/>
      <c r="H367" s="18"/>
    </row>
    <row r="368" spans="1:8">
      <c r="A368" s="18"/>
      <c r="B368" s="11"/>
      <c r="C368" s="18"/>
      <c r="D368" s="10"/>
      <c r="E368" s="18"/>
      <c r="F368" s="18"/>
      <c r="G368" s="18"/>
      <c r="H368" s="18"/>
    </row>
    <row r="369" spans="1:8">
      <c r="A369" s="18"/>
      <c r="B369" s="11"/>
      <c r="C369" s="18"/>
      <c r="D369" s="10"/>
      <c r="E369" s="18"/>
      <c r="F369" s="18"/>
      <c r="G369" s="18"/>
      <c r="H369" s="18"/>
    </row>
    <row r="370" spans="1:8">
      <c r="A370" s="18"/>
      <c r="B370" s="11"/>
      <c r="C370" s="18"/>
      <c r="D370" s="10"/>
      <c r="E370" s="18"/>
      <c r="F370" s="18"/>
      <c r="G370" s="18"/>
      <c r="H370" s="18"/>
    </row>
    <row r="371" spans="1:8">
      <c r="A371" s="18"/>
      <c r="B371" s="11"/>
      <c r="C371" s="18"/>
      <c r="D371" s="10"/>
      <c r="E371" s="18"/>
      <c r="F371" s="18"/>
      <c r="G371" s="18"/>
      <c r="H371" s="18"/>
    </row>
    <row r="372" spans="1:8">
      <c r="A372" s="18"/>
      <c r="B372" s="11"/>
      <c r="C372" s="18"/>
      <c r="D372" s="10"/>
      <c r="E372" s="18"/>
      <c r="F372" s="18"/>
      <c r="G372" s="18"/>
      <c r="H372" s="18"/>
    </row>
    <row r="373" spans="1:8">
      <c r="A373" s="18"/>
      <c r="B373" s="11"/>
      <c r="C373" s="18"/>
      <c r="D373" s="10"/>
      <c r="E373" s="18"/>
      <c r="F373" s="18"/>
      <c r="G373" s="18"/>
      <c r="H373" s="18"/>
    </row>
    <row r="374" spans="1:8">
      <c r="A374" s="18"/>
      <c r="B374" s="11"/>
      <c r="C374" s="18"/>
      <c r="D374" s="10"/>
      <c r="E374" s="18"/>
      <c r="F374" s="18"/>
      <c r="G374" s="18"/>
      <c r="H374" s="18"/>
    </row>
    <row r="375" spans="1:8">
      <c r="A375" s="18"/>
      <c r="B375" s="11"/>
      <c r="C375" s="18"/>
      <c r="D375" s="10"/>
      <c r="E375" s="18"/>
      <c r="F375" s="18"/>
      <c r="G375" s="18"/>
      <c r="H375" s="18"/>
    </row>
    <row r="376" spans="1:8">
      <c r="A376" s="18"/>
      <c r="B376" s="11"/>
      <c r="C376" s="18"/>
      <c r="D376" s="10"/>
      <c r="E376" s="18"/>
      <c r="F376" s="18"/>
      <c r="G376" s="18"/>
      <c r="H376" s="18"/>
    </row>
    <row r="377" spans="1:8">
      <c r="A377" s="18"/>
      <c r="B377" s="11"/>
      <c r="C377" s="18"/>
      <c r="D377" s="10"/>
      <c r="E377" s="18"/>
      <c r="F377" s="18"/>
      <c r="G377" s="18"/>
      <c r="H377" s="18"/>
    </row>
    <row r="378" spans="1:8">
      <c r="A378" s="18"/>
      <c r="B378" s="11"/>
      <c r="C378" s="18"/>
      <c r="D378" s="10"/>
      <c r="E378" s="18"/>
      <c r="F378" s="18"/>
      <c r="G378" s="18"/>
      <c r="H378" s="18"/>
    </row>
    <row r="379" spans="1:8">
      <c r="A379" s="18"/>
      <c r="B379" s="11"/>
      <c r="C379" s="18"/>
      <c r="D379" s="10"/>
      <c r="E379" s="18"/>
      <c r="F379" s="18"/>
      <c r="G379" s="18"/>
      <c r="H379" s="18"/>
    </row>
    <row r="380" spans="1:8">
      <c r="A380" s="18"/>
      <c r="B380" s="11"/>
      <c r="C380" s="18"/>
      <c r="D380" s="10"/>
      <c r="E380" s="18"/>
      <c r="F380" s="18"/>
      <c r="G380" s="18"/>
      <c r="H380" s="18"/>
    </row>
    <row r="381" spans="1:8">
      <c r="A381" s="18"/>
      <c r="B381" s="11"/>
      <c r="C381" s="18"/>
      <c r="D381" s="10"/>
      <c r="E381" s="18"/>
      <c r="F381" s="18"/>
      <c r="G381" s="18"/>
      <c r="H381" s="18"/>
    </row>
    <row r="382" spans="1:8">
      <c r="A382" s="18"/>
      <c r="B382" s="11"/>
      <c r="C382" s="18"/>
      <c r="D382" s="10"/>
      <c r="E382" s="18"/>
      <c r="F382" s="18"/>
      <c r="G382" s="18"/>
      <c r="H382" s="18"/>
    </row>
    <row r="383" spans="1:8">
      <c r="A383" s="18"/>
      <c r="B383" s="11"/>
      <c r="C383" s="18"/>
      <c r="D383" s="10"/>
      <c r="E383" s="18"/>
      <c r="F383" s="18"/>
      <c r="G383" s="18"/>
      <c r="H383" s="18"/>
    </row>
    <row r="384" spans="1:8">
      <c r="A384" s="19"/>
      <c r="B384" s="11"/>
      <c r="C384" s="19"/>
      <c r="D384" s="10"/>
      <c r="E384" s="19"/>
      <c r="F384" s="19"/>
      <c r="G384" s="19"/>
      <c r="H384" s="19"/>
    </row>
    <row r="385" spans="1:8">
      <c r="A385" s="17">
        <v>10</v>
      </c>
      <c r="B385" s="17" t="s">
        <v>535</v>
      </c>
      <c r="C385" s="17" t="s">
        <v>520</v>
      </c>
      <c r="D385" s="10"/>
      <c r="E385" s="17" t="s">
        <v>427</v>
      </c>
      <c r="F385" s="17" t="s">
        <v>512</v>
      </c>
      <c r="G385" s="17"/>
      <c r="H385" s="17" t="s">
        <v>508</v>
      </c>
    </row>
    <row r="386" spans="1:8">
      <c r="A386" s="18"/>
      <c r="B386" s="18"/>
      <c r="C386" s="18"/>
      <c r="D386" s="10"/>
      <c r="E386" s="18"/>
      <c r="F386" s="18"/>
      <c r="G386" s="18"/>
      <c r="H386" s="18"/>
    </row>
    <row r="387" spans="1:8">
      <c r="A387" s="18"/>
      <c r="B387" s="18"/>
      <c r="C387" s="18"/>
      <c r="D387" s="10"/>
      <c r="E387" s="18"/>
      <c r="F387" s="18"/>
      <c r="G387" s="18"/>
      <c r="H387" s="18"/>
    </row>
    <row r="388" spans="1:8">
      <c r="A388" s="18"/>
      <c r="B388" s="18"/>
      <c r="C388" s="18"/>
      <c r="D388" s="10"/>
      <c r="E388" s="18"/>
      <c r="F388" s="18"/>
      <c r="G388" s="18"/>
      <c r="H388" s="18"/>
    </row>
    <row r="389" spans="1:8">
      <c r="A389" s="18"/>
      <c r="B389" s="18"/>
      <c r="C389" s="18"/>
      <c r="D389" s="10"/>
      <c r="E389" s="18"/>
      <c r="F389" s="18"/>
      <c r="G389" s="18"/>
      <c r="H389" s="18"/>
    </row>
    <row r="390" spans="1:8">
      <c r="A390" s="19"/>
      <c r="B390" s="18"/>
      <c r="C390" s="19"/>
      <c r="D390" s="10"/>
      <c r="E390" s="19"/>
      <c r="F390" s="19"/>
      <c r="G390" s="19"/>
      <c r="H390" s="19"/>
    </row>
    <row r="391" spans="1:8">
      <c r="A391" s="17" t="s">
        <v>538</v>
      </c>
      <c r="B391" s="18"/>
      <c r="C391" s="17" t="s">
        <v>523</v>
      </c>
      <c r="D391" s="10" t="s">
        <v>539</v>
      </c>
      <c r="E391" s="17" t="s">
        <v>525</v>
      </c>
      <c r="F391" s="17" t="s">
        <v>512</v>
      </c>
      <c r="G391" s="17"/>
      <c r="H391" s="17" t="s">
        <v>526</v>
      </c>
    </row>
    <row r="392" spans="1:8">
      <c r="A392" s="18"/>
      <c r="B392" s="18"/>
      <c r="C392" s="18"/>
      <c r="D392" s="10"/>
      <c r="E392" s="18"/>
      <c r="F392" s="18"/>
      <c r="G392" s="18"/>
      <c r="H392" s="18"/>
    </row>
    <row r="393" spans="1:8">
      <c r="A393" s="18"/>
      <c r="B393" s="18"/>
      <c r="C393" s="18"/>
      <c r="D393" s="10"/>
      <c r="E393" s="18"/>
      <c r="F393" s="18"/>
      <c r="G393" s="18"/>
      <c r="H393" s="18"/>
    </row>
    <row r="394" spans="1:8">
      <c r="A394" s="18"/>
      <c r="B394" s="18"/>
      <c r="C394" s="18"/>
      <c r="D394" s="10"/>
      <c r="E394" s="18"/>
      <c r="F394" s="18"/>
      <c r="G394" s="18"/>
      <c r="H394" s="18"/>
    </row>
    <row r="395" spans="1:8">
      <c r="A395" s="18"/>
      <c r="B395" s="18"/>
      <c r="C395" s="18"/>
      <c r="D395" s="10"/>
      <c r="E395" s="18"/>
      <c r="F395" s="18"/>
      <c r="G395" s="18"/>
      <c r="H395" s="18"/>
    </row>
    <row r="396" spans="1:8">
      <c r="A396" s="18"/>
      <c r="B396" s="18"/>
      <c r="C396" s="18"/>
      <c r="D396" s="10"/>
      <c r="E396" s="18"/>
      <c r="F396" s="18"/>
      <c r="G396" s="18"/>
      <c r="H396" s="18"/>
    </row>
    <row r="397" spans="1:8">
      <c r="A397" s="18"/>
      <c r="B397" s="18"/>
      <c r="C397" s="18"/>
      <c r="D397" s="10"/>
      <c r="E397" s="18"/>
      <c r="F397" s="18"/>
      <c r="G397" s="18"/>
      <c r="H397" s="18"/>
    </row>
    <row r="398" spans="1:8">
      <c r="A398" s="18"/>
      <c r="B398" s="18"/>
      <c r="C398" s="18"/>
      <c r="D398" s="10"/>
      <c r="E398" s="18"/>
      <c r="F398" s="18"/>
      <c r="G398" s="18"/>
      <c r="H398" s="18"/>
    </row>
    <row r="399" spans="1:8">
      <c r="A399" s="18"/>
      <c r="B399" s="18"/>
      <c r="C399" s="18"/>
      <c r="D399" s="10"/>
      <c r="E399" s="18"/>
      <c r="F399" s="18"/>
      <c r="G399" s="18"/>
      <c r="H399" s="18"/>
    </row>
    <row r="400" spans="1:8">
      <c r="A400" s="18"/>
      <c r="B400" s="18"/>
      <c r="C400" s="18"/>
      <c r="D400" s="10"/>
      <c r="E400" s="18"/>
      <c r="F400" s="18"/>
      <c r="G400" s="18"/>
      <c r="H400" s="18"/>
    </row>
    <row r="401" spans="1:8">
      <c r="A401" s="18"/>
      <c r="B401" s="18"/>
      <c r="C401" s="18"/>
      <c r="D401" s="10"/>
      <c r="E401" s="18"/>
      <c r="F401" s="18"/>
      <c r="G401" s="18"/>
      <c r="H401" s="18"/>
    </row>
    <row r="402" spans="1:8">
      <c r="A402" s="18"/>
      <c r="B402" s="18"/>
      <c r="C402" s="18"/>
      <c r="D402" s="10"/>
      <c r="E402" s="18"/>
      <c r="F402" s="18"/>
      <c r="G402" s="18"/>
      <c r="H402" s="18"/>
    </row>
    <row r="403" spans="1:8">
      <c r="A403" s="18"/>
      <c r="B403" s="18"/>
      <c r="C403" s="18"/>
      <c r="D403" s="10"/>
      <c r="E403" s="18"/>
      <c r="F403" s="18"/>
      <c r="G403" s="18"/>
      <c r="H403" s="18"/>
    </row>
    <row r="404" spans="1:8">
      <c r="A404" s="18"/>
      <c r="B404" s="18"/>
      <c r="C404" s="18"/>
      <c r="D404" s="10"/>
      <c r="E404" s="18"/>
      <c r="F404" s="18"/>
      <c r="G404" s="18"/>
      <c r="H404" s="18"/>
    </row>
    <row r="405" spans="1:8">
      <c r="A405" s="18"/>
      <c r="B405" s="18"/>
      <c r="C405" s="18"/>
      <c r="D405" s="10"/>
      <c r="E405" s="18"/>
      <c r="F405" s="18"/>
      <c r="G405" s="18"/>
      <c r="H405" s="18"/>
    </row>
    <row r="406" spans="1:8">
      <c r="A406" s="18"/>
      <c r="B406" s="18"/>
      <c r="C406" s="18"/>
      <c r="D406" s="10"/>
      <c r="E406" s="18"/>
      <c r="F406" s="18"/>
      <c r="G406" s="18"/>
      <c r="H406" s="18"/>
    </row>
    <row r="407" spans="1:8">
      <c r="A407" s="18"/>
      <c r="B407" s="18"/>
      <c r="C407" s="18"/>
      <c r="D407" s="10"/>
      <c r="E407" s="18"/>
      <c r="F407" s="18"/>
      <c r="G407" s="18"/>
      <c r="H407" s="18"/>
    </row>
    <row r="408" spans="1:8">
      <c r="A408" s="18"/>
      <c r="B408" s="18"/>
      <c r="C408" s="18"/>
      <c r="D408" s="10"/>
      <c r="E408" s="18"/>
      <c r="F408" s="18"/>
      <c r="G408" s="18"/>
      <c r="H408" s="18"/>
    </row>
    <row r="409" spans="1:8">
      <c r="A409" s="18"/>
      <c r="B409" s="18"/>
      <c r="C409" s="18"/>
      <c r="D409" s="10"/>
      <c r="E409" s="18"/>
      <c r="F409" s="18"/>
      <c r="G409" s="18"/>
      <c r="H409" s="18"/>
    </row>
    <row r="410" spans="1:8">
      <c r="A410" s="18"/>
      <c r="B410" s="18"/>
      <c r="C410" s="18"/>
      <c r="D410" s="10"/>
      <c r="E410" s="18"/>
      <c r="F410" s="18"/>
      <c r="G410" s="18"/>
      <c r="H410" s="18"/>
    </row>
    <row r="411" spans="1:8">
      <c r="A411" s="18"/>
      <c r="B411" s="18"/>
      <c r="C411" s="18"/>
      <c r="D411" s="10"/>
      <c r="E411" s="18"/>
      <c r="F411" s="18"/>
      <c r="G411" s="18"/>
      <c r="H411" s="18"/>
    </row>
    <row r="412" spans="1:8">
      <c r="A412" s="19"/>
      <c r="B412" s="19"/>
      <c r="C412" s="19"/>
      <c r="D412" s="10"/>
      <c r="E412" s="19"/>
      <c r="F412" s="19"/>
      <c r="G412" s="19"/>
      <c r="H412" s="19"/>
    </row>
    <row r="413" ht="43" customHeight="1" spans="1:8">
      <c r="A413" s="11"/>
      <c r="B413" s="11"/>
      <c r="C413" s="11" t="s">
        <v>540</v>
      </c>
      <c r="D413" s="10"/>
      <c r="E413" s="11"/>
      <c r="F413" s="11" t="s">
        <v>371</v>
      </c>
      <c r="G413" s="16"/>
      <c r="H413" s="10" t="s">
        <v>371</v>
      </c>
    </row>
    <row r="414" spans="1:8">
      <c r="A414" s="11" t="s">
        <v>131</v>
      </c>
      <c r="B414" s="17" t="s">
        <v>541</v>
      </c>
      <c r="C414" s="11" t="s">
        <v>542</v>
      </c>
      <c r="D414" s="10" t="s">
        <v>543</v>
      </c>
      <c r="E414" s="11" t="s">
        <v>427</v>
      </c>
      <c r="F414" s="11" t="s">
        <v>504</v>
      </c>
      <c r="G414" s="11"/>
      <c r="H414" s="10" t="s">
        <v>508</v>
      </c>
    </row>
    <row r="415" spans="1:8">
      <c r="A415" s="11"/>
      <c r="B415" s="18"/>
      <c r="C415" s="11"/>
      <c r="D415" s="10"/>
      <c r="E415" s="11"/>
      <c r="F415" s="11"/>
      <c r="G415" s="11"/>
      <c r="H415" s="10"/>
    </row>
    <row r="416" spans="1:8">
      <c r="A416" s="11"/>
      <c r="B416" s="18"/>
      <c r="C416" s="11"/>
      <c r="D416" s="10"/>
      <c r="E416" s="11"/>
      <c r="F416" s="11"/>
      <c r="G416" s="11"/>
      <c r="H416" s="10"/>
    </row>
    <row r="417" spans="1:8">
      <c r="A417" s="11"/>
      <c r="B417" s="18"/>
      <c r="C417" s="11"/>
      <c r="D417" s="10"/>
      <c r="E417" s="11"/>
      <c r="F417" s="11"/>
      <c r="G417" s="11"/>
      <c r="H417" s="10"/>
    </row>
    <row r="418" spans="1:8">
      <c r="A418" s="11"/>
      <c r="B418" s="18"/>
      <c r="C418" s="11"/>
      <c r="D418" s="10"/>
      <c r="E418" s="11"/>
      <c r="F418" s="11"/>
      <c r="G418" s="11"/>
      <c r="H418" s="10"/>
    </row>
    <row r="419" spans="1:8">
      <c r="A419" s="11"/>
      <c r="B419" s="18"/>
      <c r="C419" s="11"/>
      <c r="D419" s="10"/>
      <c r="E419" s="11"/>
      <c r="F419" s="11"/>
      <c r="G419" s="11"/>
      <c r="H419" s="10"/>
    </row>
    <row r="420" spans="1:8">
      <c r="A420" s="11"/>
      <c r="B420" s="18"/>
      <c r="C420" s="11"/>
      <c r="D420" s="10"/>
      <c r="E420" s="11"/>
      <c r="F420" s="11"/>
      <c r="G420" s="11"/>
      <c r="H420" s="10"/>
    </row>
    <row r="421" spans="1:8">
      <c r="A421" s="11"/>
      <c r="B421" s="18"/>
      <c r="C421" s="11"/>
      <c r="D421" s="10"/>
      <c r="E421" s="11"/>
      <c r="F421" s="11"/>
      <c r="G421" s="11"/>
      <c r="H421" s="10"/>
    </row>
    <row r="422" spans="1:8">
      <c r="A422" s="11"/>
      <c r="B422" s="18"/>
      <c r="C422" s="11"/>
      <c r="D422" s="10"/>
      <c r="E422" s="11"/>
      <c r="F422" s="11"/>
      <c r="G422" s="11"/>
      <c r="H422" s="10"/>
    </row>
    <row r="423" spans="1:8">
      <c r="A423" s="11"/>
      <c r="B423" s="18"/>
      <c r="C423" s="11"/>
      <c r="D423" s="10"/>
      <c r="E423" s="11"/>
      <c r="F423" s="11"/>
      <c r="G423" s="11"/>
      <c r="H423" s="10"/>
    </row>
    <row r="424" spans="1:8">
      <c r="A424" s="11"/>
      <c r="B424" s="18"/>
      <c r="C424" s="11"/>
      <c r="D424" s="10"/>
      <c r="E424" s="11"/>
      <c r="F424" s="11"/>
      <c r="G424" s="11"/>
      <c r="H424" s="10"/>
    </row>
    <row r="425" spans="1:8">
      <c r="A425" s="11"/>
      <c r="B425" s="18"/>
      <c r="C425" s="11"/>
      <c r="D425" s="10"/>
      <c r="E425" s="11"/>
      <c r="F425" s="11"/>
      <c r="G425" s="11"/>
      <c r="H425" s="10"/>
    </row>
    <row r="426" spans="1:8">
      <c r="A426" s="11"/>
      <c r="B426" s="18"/>
      <c r="C426" s="11"/>
      <c r="D426" s="10"/>
      <c r="E426" s="11"/>
      <c r="F426" s="11"/>
      <c r="G426" s="11"/>
      <c r="H426" s="10"/>
    </row>
    <row r="427" spans="1:8">
      <c r="A427" s="11"/>
      <c r="B427" s="18"/>
      <c r="C427" s="11"/>
      <c r="D427" s="10"/>
      <c r="E427" s="11"/>
      <c r="F427" s="11"/>
      <c r="G427" s="11"/>
      <c r="H427" s="10"/>
    </row>
    <row r="428" spans="1:8">
      <c r="A428" s="11"/>
      <c r="B428" s="18"/>
      <c r="C428" s="11"/>
      <c r="D428" s="10"/>
      <c r="E428" s="11"/>
      <c r="F428" s="11"/>
      <c r="G428" s="11"/>
      <c r="H428" s="10"/>
    </row>
    <row r="429" spans="1:8">
      <c r="A429" s="11"/>
      <c r="B429" s="18"/>
      <c r="C429" s="11"/>
      <c r="D429" s="10"/>
      <c r="E429" s="11"/>
      <c r="F429" s="11"/>
      <c r="G429" s="11"/>
      <c r="H429" s="10"/>
    </row>
    <row r="430" spans="1:8">
      <c r="A430" s="11"/>
      <c r="B430" s="18"/>
      <c r="C430" s="11"/>
      <c r="D430" s="10"/>
      <c r="E430" s="11"/>
      <c r="F430" s="11"/>
      <c r="G430" s="11"/>
      <c r="H430" s="10"/>
    </row>
    <row r="431" spans="1:8">
      <c r="A431" s="11" t="s">
        <v>544</v>
      </c>
      <c r="B431" s="18"/>
      <c r="C431" s="11" t="s">
        <v>545</v>
      </c>
      <c r="D431" s="10" t="s">
        <v>546</v>
      </c>
      <c r="E431" s="11" t="s">
        <v>427</v>
      </c>
      <c r="F431" s="11" t="s">
        <v>504</v>
      </c>
      <c r="G431" s="11"/>
      <c r="H431" s="10" t="s">
        <v>508</v>
      </c>
    </row>
    <row r="432" spans="1:8">
      <c r="A432" s="11"/>
      <c r="B432" s="18"/>
      <c r="C432" s="11"/>
      <c r="D432" s="10"/>
      <c r="E432" s="11"/>
      <c r="F432" s="11"/>
      <c r="G432" s="11"/>
      <c r="H432" s="10"/>
    </row>
    <row r="433" spans="1:8">
      <c r="A433" s="11"/>
      <c r="B433" s="18"/>
      <c r="C433" s="11"/>
      <c r="D433" s="10"/>
      <c r="E433" s="11"/>
      <c r="F433" s="11"/>
      <c r="G433" s="11"/>
      <c r="H433" s="10"/>
    </row>
    <row r="434" spans="1:8">
      <c r="A434" s="11"/>
      <c r="B434" s="18"/>
      <c r="C434" s="11"/>
      <c r="D434" s="10"/>
      <c r="E434" s="11"/>
      <c r="F434" s="11"/>
      <c r="G434" s="11"/>
      <c r="H434" s="10"/>
    </row>
    <row r="435" spans="1:8">
      <c r="A435" s="11"/>
      <c r="B435" s="18"/>
      <c r="C435" s="11"/>
      <c r="D435" s="10"/>
      <c r="E435" s="11"/>
      <c r="F435" s="11"/>
      <c r="G435" s="11"/>
      <c r="H435" s="10"/>
    </row>
    <row r="436" spans="1:8">
      <c r="A436" s="11"/>
      <c r="B436" s="18"/>
      <c r="C436" s="11"/>
      <c r="D436" s="10"/>
      <c r="E436" s="11"/>
      <c r="F436" s="11"/>
      <c r="G436" s="11"/>
      <c r="H436" s="10"/>
    </row>
    <row r="437" spans="1:8">
      <c r="A437" s="11"/>
      <c r="B437" s="18"/>
      <c r="C437" s="11"/>
      <c r="D437" s="10"/>
      <c r="E437" s="11"/>
      <c r="F437" s="11"/>
      <c r="G437" s="11"/>
      <c r="H437" s="10"/>
    </row>
    <row r="438" spans="1:8">
      <c r="A438" s="11"/>
      <c r="B438" s="18"/>
      <c r="C438" s="11"/>
      <c r="D438" s="10"/>
      <c r="E438" s="11"/>
      <c r="F438" s="11"/>
      <c r="G438" s="11"/>
      <c r="H438" s="10"/>
    </row>
    <row r="439" spans="1:8">
      <c r="A439" s="11"/>
      <c r="B439" s="19"/>
      <c r="C439" s="11"/>
      <c r="D439" s="10"/>
      <c r="E439" s="11"/>
      <c r="F439" s="11"/>
      <c r="G439" s="11"/>
      <c r="H439" s="10"/>
    </row>
    <row r="440" spans="1:8">
      <c r="A440" s="11" t="s">
        <v>547</v>
      </c>
      <c r="B440" s="17" t="s">
        <v>541</v>
      </c>
      <c r="C440" s="11" t="s">
        <v>548</v>
      </c>
      <c r="D440" s="10" t="s">
        <v>549</v>
      </c>
      <c r="E440" s="11" t="s">
        <v>427</v>
      </c>
      <c r="F440" s="11" t="s">
        <v>504</v>
      </c>
      <c r="G440" s="11"/>
      <c r="H440" s="10" t="s">
        <v>508</v>
      </c>
    </row>
    <row r="441" spans="1:8">
      <c r="A441" s="11"/>
      <c r="B441" s="18"/>
      <c r="C441" s="11"/>
      <c r="D441" s="10"/>
      <c r="E441" s="11"/>
      <c r="F441" s="11"/>
      <c r="G441" s="11"/>
      <c r="H441" s="10"/>
    </row>
    <row r="442" spans="1:8">
      <c r="A442" s="11"/>
      <c r="B442" s="18"/>
      <c r="C442" s="11"/>
      <c r="D442" s="10"/>
      <c r="E442" s="11"/>
      <c r="F442" s="11"/>
      <c r="G442" s="11"/>
      <c r="H442" s="10"/>
    </row>
    <row r="443" spans="1:8">
      <c r="A443" s="11"/>
      <c r="B443" s="18"/>
      <c r="C443" s="11"/>
      <c r="D443" s="10"/>
      <c r="E443" s="11"/>
      <c r="F443" s="11"/>
      <c r="G443" s="11"/>
      <c r="H443" s="10"/>
    </row>
    <row r="444" spans="1:8">
      <c r="A444" s="11"/>
      <c r="B444" s="18"/>
      <c r="C444" s="11"/>
      <c r="D444" s="10"/>
      <c r="E444" s="11"/>
      <c r="F444" s="11"/>
      <c r="G444" s="11"/>
      <c r="H444" s="10"/>
    </row>
    <row r="445" spans="1:8">
      <c r="A445" s="11"/>
      <c r="B445" s="18"/>
      <c r="C445" s="11"/>
      <c r="D445" s="10"/>
      <c r="E445" s="11"/>
      <c r="F445" s="11"/>
      <c r="G445" s="11"/>
      <c r="H445" s="10"/>
    </row>
    <row r="446" spans="1:8">
      <c r="A446" s="11"/>
      <c r="B446" s="18"/>
      <c r="C446" s="11"/>
      <c r="D446" s="10"/>
      <c r="E446" s="11"/>
      <c r="F446" s="11"/>
      <c r="G446" s="11"/>
      <c r="H446" s="10"/>
    </row>
    <row r="447" spans="1:8">
      <c r="A447" s="11"/>
      <c r="B447" s="18"/>
      <c r="C447" s="11"/>
      <c r="D447" s="10"/>
      <c r="E447" s="11"/>
      <c r="F447" s="11"/>
      <c r="G447" s="11"/>
      <c r="H447" s="10"/>
    </row>
    <row r="448" spans="1:8">
      <c r="A448" s="11"/>
      <c r="B448" s="18"/>
      <c r="C448" s="11"/>
      <c r="D448" s="10"/>
      <c r="E448" s="11"/>
      <c r="F448" s="11"/>
      <c r="G448" s="11"/>
      <c r="H448" s="10"/>
    </row>
    <row r="449" spans="1:8">
      <c r="A449" s="11"/>
      <c r="B449" s="18"/>
      <c r="C449" s="11"/>
      <c r="D449" s="10"/>
      <c r="E449" s="11"/>
      <c r="F449" s="11"/>
      <c r="G449" s="11"/>
      <c r="H449" s="10"/>
    </row>
    <row r="450" spans="1:8">
      <c r="A450" s="11" t="s">
        <v>121</v>
      </c>
      <c r="B450" s="18"/>
      <c r="C450" s="11" t="s">
        <v>550</v>
      </c>
      <c r="D450" s="10" t="s">
        <v>551</v>
      </c>
      <c r="E450" s="11" t="s">
        <v>427</v>
      </c>
      <c r="F450" s="11" t="s">
        <v>504</v>
      </c>
      <c r="G450" s="11"/>
      <c r="H450" s="10" t="s">
        <v>508</v>
      </c>
    </row>
    <row r="451" spans="1:8">
      <c r="A451" s="11"/>
      <c r="B451" s="18"/>
      <c r="C451" s="11"/>
      <c r="D451" s="10"/>
      <c r="E451" s="11"/>
      <c r="F451" s="11"/>
      <c r="G451" s="11"/>
      <c r="H451" s="10"/>
    </row>
    <row r="452" spans="1:8">
      <c r="A452" s="11"/>
      <c r="B452" s="18"/>
      <c r="C452" s="11"/>
      <c r="D452" s="10"/>
      <c r="E452" s="11"/>
      <c r="F452" s="11"/>
      <c r="G452" s="11"/>
      <c r="H452" s="10"/>
    </row>
    <row r="453" spans="1:8">
      <c r="A453" s="11"/>
      <c r="B453" s="18"/>
      <c r="C453" s="11"/>
      <c r="D453" s="10"/>
      <c r="E453" s="11"/>
      <c r="F453" s="11"/>
      <c r="G453" s="11"/>
      <c r="H453" s="10"/>
    </row>
    <row r="454" spans="1:8">
      <c r="A454" s="11"/>
      <c r="B454" s="18"/>
      <c r="C454" s="11"/>
      <c r="D454" s="10"/>
      <c r="E454" s="11"/>
      <c r="F454" s="11"/>
      <c r="G454" s="11"/>
      <c r="H454" s="10"/>
    </row>
    <row r="455" spans="1:8">
      <c r="A455" s="11"/>
      <c r="B455" s="18"/>
      <c r="C455" s="11"/>
      <c r="D455" s="10"/>
      <c r="E455" s="11"/>
      <c r="F455" s="11"/>
      <c r="G455" s="11"/>
      <c r="H455" s="10"/>
    </row>
    <row r="456" spans="1:8">
      <c r="A456" s="11"/>
      <c r="B456" s="18"/>
      <c r="C456" s="11"/>
      <c r="D456" s="10"/>
      <c r="E456" s="11"/>
      <c r="F456" s="11"/>
      <c r="G456" s="11"/>
      <c r="H456" s="10"/>
    </row>
    <row r="457" spans="1:8">
      <c r="A457" s="11"/>
      <c r="B457" s="18"/>
      <c r="C457" s="11"/>
      <c r="D457" s="10"/>
      <c r="E457" s="11"/>
      <c r="F457" s="11"/>
      <c r="G457" s="11"/>
      <c r="H457" s="10"/>
    </row>
    <row r="458" spans="1:8">
      <c r="A458" s="11"/>
      <c r="B458" s="18"/>
      <c r="C458" s="11"/>
      <c r="D458" s="10"/>
      <c r="E458" s="11"/>
      <c r="F458" s="11"/>
      <c r="G458" s="11"/>
      <c r="H458" s="10"/>
    </row>
    <row r="459" spans="1:8">
      <c r="A459" s="11" t="s">
        <v>124</v>
      </c>
      <c r="B459" s="18"/>
      <c r="C459" s="11" t="s">
        <v>552</v>
      </c>
      <c r="D459" s="10" t="s">
        <v>553</v>
      </c>
      <c r="E459" s="11" t="s">
        <v>427</v>
      </c>
      <c r="F459" s="11" t="s">
        <v>504</v>
      </c>
      <c r="G459" s="11"/>
      <c r="H459" s="10" t="s">
        <v>508</v>
      </c>
    </row>
    <row r="460" spans="1:8">
      <c r="A460" s="11"/>
      <c r="B460" s="18"/>
      <c r="C460" s="11"/>
      <c r="D460" s="10"/>
      <c r="E460" s="11"/>
      <c r="F460" s="11"/>
      <c r="G460" s="11"/>
      <c r="H460" s="10"/>
    </row>
    <row r="461" spans="1:8">
      <c r="A461" s="11"/>
      <c r="B461" s="18"/>
      <c r="C461" s="11"/>
      <c r="D461" s="10"/>
      <c r="E461" s="11"/>
      <c r="F461" s="11"/>
      <c r="G461" s="11"/>
      <c r="H461" s="10"/>
    </row>
    <row r="462" spans="1:8">
      <c r="A462" s="11"/>
      <c r="B462" s="18"/>
      <c r="C462" s="11"/>
      <c r="D462" s="10"/>
      <c r="E462" s="11"/>
      <c r="F462" s="11"/>
      <c r="G462" s="11"/>
      <c r="H462" s="10"/>
    </row>
    <row r="463" ht="21" customHeight="1" spans="1:8">
      <c r="A463" s="11"/>
      <c r="B463" s="18"/>
      <c r="C463" s="11"/>
      <c r="D463" s="10"/>
      <c r="E463" s="11"/>
      <c r="F463" s="11"/>
      <c r="G463" s="11"/>
      <c r="H463" s="10"/>
    </row>
    <row r="464" spans="1:8">
      <c r="A464" s="11" t="s">
        <v>554</v>
      </c>
      <c r="B464" s="18"/>
      <c r="C464" s="11" t="s">
        <v>555</v>
      </c>
      <c r="D464" s="10" t="s">
        <v>556</v>
      </c>
      <c r="E464" s="11" t="s">
        <v>427</v>
      </c>
      <c r="F464" s="11" t="s">
        <v>504</v>
      </c>
      <c r="G464" s="11"/>
      <c r="H464" s="10" t="s">
        <v>508</v>
      </c>
    </row>
    <row r="465" spans="1:8">
      <c r="A465" s="11"/>
      <c r="B465" s="18"/>
      <c r="C465" s="11"/>
      <c r="D465" s="10"/>
      <c r="E465" s="11"/>
      <c r="F465" s="11"/>
      <c r="G465" s="11"/>
      <c r="H465" s="10"/>
    </row>
    <row r="466" spans="1:8">
      <c r="A466" s="11"/>
      <c r="B466" s="18"/>
      <c r="C466" s="11"/>
      <c r="D466" s="10"/>
      <c r="E466" s="11"/>
      <c r="F466" s="11"/>
      <c r="G466" s="11"/>
      <c r="H466" s="10"/>
    </row>
    <row r="467" spans="1:8">
      <c r="A467" s="11"/>
      <c r="B467" s="18"/>
      <c r="C467" s="11"/>
      <c r="D467" s="10"/>
      <c r="E467" s="11"/>
      <c r="F467" s="11"/>
      <c r="G467" s="11"/>
      <c r="H467" s="10"/>
    </row>
    <row r="468" spans="1:8">
      <c r="A468" s="11"/>
      <c r="B468" s="18"/>
      <c r="C468" s="11"/>
      <c r="D468" s="10"/>
      <c r="E468" s="11"/>
      <c r="F468" s="11"/>
      <c r="G468" s="11"/>
      <c r="H468" s="10"/>
    </row>
    <row r="469" spans="1:8">
      <c r="A469" s="11"/>
      <c r="B469" s="18"/>
      <c r="C469" s="11"/>
      <c r="D469" s="10"/>
      <c r="E469" s="11"/>
      <c r="F469" s="11"/>
      <c r="G469" s="11"/>
      <c r="H469" s="10"/>
    </row>
    <row r="470" spans="1:8">
      <c r="A470" s="11"/>
      <c r="B470" s="18"/>
      <c r="C470" s="11"/>
      <c r="D470" s="10"/>
      <c r="E470" s="11"/>
      <c r="F470" s="11"/>
      <c r="G470" s="11"/>
      <c r="H470" s="10"/>
    </row>
    <row r="471" spans="1:8">
      <c r="A471" s="11"/>
      <c r="B471" s="18"/>
      <c r="C471" s="11"/>
      <c r="D471" s="10"/>
      <c r="E471" s="11"/>
      <c r="F471" s="11"/>
      <c r="G471" s="11"/>
      <c r="H471" s="10"/>
    </row>
    <row r="472" spans="1:8">
      <c r="A472" s="11"/>
      <c r="B472" s="18"/>
      <c r="C472" s="11"/>
      <c r="D472" s="10"/>
      <c r="E472" s="11"/>
      <c r="F472" s="11"/>
      <c r="G472" s="11"/>
      <c r="H472" s="10"/>
    </row>
    <row r="473" spans="1:8">
      <c r="A473" s="11"/>
      <c r="B473" s="18"/>
      <c r="C473" s="11"/>
      <c r="D473" s="10"/>
      <c r="E473" s="11"/>
      <c r="F473" s="11"/>
      <c r="G473" s="11"/>
      <c r="H473" s="10"/>
    </row>
    <row r="474" spans="1:8">
      <c r="A474" s="11"/>
      <c r="B474" s="18"/>
      <c r="C474" s="11"/>
      <c r="D474" s="10"/>
      <c r="E474" s="11"/>
      <c r="F474" s="11"/>
      <c r="G474" s="11"/>
      <c r="H474" s="10"/>
    </row>
    <row r="475" spans="1:8">
      <c r="A475" s="11"/>
      <c r="B475" s="18"/>
      <c r="C475" s="11"/>
      <c r="D475" s="10"/>
      <c r="E475" s="11"/>
      <c r="F475" s="11"/>
      <c r="G475" s="11"/>
      <c r="H475" s="10"/>
    </row>
    <row r="476" spans="1:8">
      <c r="A476" s="11"/>
      <c r="B476" s="18"/>
      <c r="C476" s="11"/>
      <c r="D476" s="10"/>
      <c r="E476" s="11"/>
      <c r="F476" s="11"/>
      <c r="G476" s="11"/>
      <c r="H476" s="10"/>
    </row>
    <row r="477" spans="1:8">
      <c r="A477" s="11"/>
      <c r="B477" s="18"/>
      <c r="C477" s="11"/>
      <c r="D477" s="10"/>
      <c r="E477" s="11"/>
      <c r="F477" s="11"/>
      <c r="G477" s="11"/>
      <c r="H477" s="10"/>
    </row>
    <row r="478" spans="1:8">
      <c r="A478" s="11"/>
      <c r="B478" s="18"/>
      <c r="C478" s="11"/>
      <c r="D478" s="10"/>
      <c r="E478" s="11"/>
      <c r="F478" s="11"/>
      <c r="G478" s="11"/>
      <c r="H478" s="10"/>
    </row>
    <row r="479" spans="1:8">
      <c r="A479" s="11" t="s">
        <v>127</v>
      </c>
      <c r="B479" s="18"/>
      <c r="C479" s="11" t="s">
        <v>557</v>
      </c>
      <c r="D479" s="10" t="s">
        <v>558</v>
      </c>
      <c r="E479" s="11" t="s">
        <v>427</v>
      </c>
      <c r="F479" s="11" t="s">
        <v>504</v>
      </c>
      <c r="G479" s="11"/>
      <c r="H479" s="10" t="s">
        <v>508</v>
      </c>
    </row>
    <row r="480" spans="1:8">
      <c r="A480" s="11"/>
      <c r="B480" s="18"/>
      <c r="C480" s="11"/>
      <c r="D480" s="10"/>
      <c r="E480" s="11"/>
      <c r="F480" s="11"/>
      <c r="G480" s="11"/>
      <c r="H480" s="10"/>
    </row>
    <row r="481" spans="1:8">
      <c r="A481" s="11"/>
      <c r="B481" s="18"/>
      <c r="C481" s="11"/>
      <c r="D481" s="10"/>
      <c r="E481" s="11"/>
      <c r="F481" s="11"/>
      <c r="G481" s="11"/>
      <c r="H481" s="10"/>
    </row>
    <row r="482" spans="1:8">
      <c r="A482" s="11"/>
      <c r="B482" s="18"/>
      <c r="C482" s="11"/>
      <c r="D482" s="10"/>
      <c r="E482" s="11"/>
      <c r="F482" s="11"/>
      <c r="G482" s="11"/>
      <c r="H482" s="10"/>
    </row>
    <row r="483" spans="1:8">
      <c r="A483" s="11"/>
      <c r="B483" s="18"/>
      <c r="C483" s="11"/>
      <c r="D483" s="10"/>
      <c r="E483" s="11"/>
      <c r="F483" s="11"/>
      <c r="G483" s="11"/>
      <c r="H483" s="10"/>
    </row>
    <row r="484" spans="1:8">
      <c r="A484" s="11"/>
      <c r="B484" s="18"/>
      <c r="C484" s="11"/>
      <c r="D484" s="10"/>
      <c r="E484" s="11"/>
      <c r="F484" s="11"/>
      <c r="G484" s="11"/>
      <c r="H484" s="10"/>
    </row>
    <row r="485" spans="1:8">
      <c r="A485" s="11"/>
      <c r="B485" s="18"/>
      <c r="C485" s="11"/>
      <c r="D485" s="10"/>
      <c r="E485" s="11"/>
      <c r="F485" s="11"/>
      <c r="G485" s="11"/>
      <c r="H485" s="10"/>
    </row>
    <row r="486" spans="1:8">
      <c r="A486" s="11"/>
      <c r="B486" s="18"/>
      <c r="C486" s="11"/>
      <c r="D486" s="10"/>
      <c r="E486" s="11"/>
      <c r="F486" s="11"/>
      <c r="G486" s="11"/>
      <c r="H486" s="10"/>
    </row>
    <row r="487" spans="1:8">
      <c r="A487" s="11"/>
      <c r="B487" s="18"/>
      <c r="C487" s="11"/>
      <c r="D487" s="10"/>
      <c r="E487" s="11"/>
      <c r="F487" s="11"/>
      <c r="G487" s="11"/>
      <c r="H487" s="10"/>
    </row>
    <row r="488" spans="1:8">
      <c r="A488" s="11"/>
      <c r="B488" s="18"/>
      <c r="C488" s="11"/>
      <c r="D488" s="10"/>
      <c r="E488" s="11"/>
      <c r="F488" s="11"/>
      <c r="G488" s="11"/>
      <c r="H488" s="10"/>
    </row>
    <row r="489" spans="1:8">
      <c r="A489" s="11"/>
      <c r="B489" s="18"/>
      <c r="C489" s="11"/>
      <c r="D489" s="10"/>
      <c r="E489" s="11"/>
      <c r="F489" s="11"/>
      <c r="G489" s="11"/>
      <c r="H489" s="10"/>
    </row>
    <row r="490" spans="1:8">
      <c r="A490" s="11"/>
      <c r="B490" s="18"/>
      <c r="C490" s="11"/>
      <c r="D490" s="10"/>
      <c r="E490" s="11"/>
      <c r="F490" s="11"/>
      <c r="G490" s="11"/>
      <c r="H490" s="10"/>
    </row>
    <row r="491" spans="1:8">
      <c r="A491" s="11"/>
      <c r="B491" s="18"/>
      <c r="C491" s="11"/>
      <c r="D491" s="10"/>
      <c r="E491" s="11"/>
      <c r="F491" s="11"/>
      <c r="G491" s="11"/>
      <c r="H491" s="10"/>
    </row>
    <row r="492" spans="1:8">
      <c r="A492" s="11"/>
      <c r="B492" s="18"/>
      <c r="C492" s="11"/>
      <c r="D492" s="10"/>
      <c r="E492" s="11"/>
      <c r="F492" s="11"/>
      <c r="G492" s="11"/>
      <c r="H492" s="10"/>
    </row>
    <row r="493" spans="1:8">
      <c r="A493" s="11"/>
      <c r="B493" s="18"/>
      <c r="C493" s="11"/>
      <c r="D493" s="10"/>
      <c r="E493" s="11"/>
      <c r="F493" s="11"/>
      <c r="G493" s="11"/>
      <c r="H493" s="10"/>
    </row>
    <row r="494" spans="1:8">
      <c r="A494" s="11" t="s">
        <v>559</v>
      </c>
      <c r="B494" s="18"/>
      <c r="C494" s="11" t="s">
        <v>560</v>
      </c>
      <c r="D494" s="10" t="s">
        <v>561</v>
      </c>
      <c r="E494" s="11" t="s">
        <v>427</v>
      </c>
      <c r="F494" s="11" t="s">
        <v>504</v>
      </c>
      <c r="G494" s="11"/>
      <c r="H494" s="10" t="s">
        <v>508</v>
      </c>
    </row>
    <row r="495" spans="1:8">
      <c r="A495" s="11"/>
      <c r="B495" s="18"/>
      <c r="C495" s="11"/>
      <c r="D495" s="10"/>
      <c r="E495" s="11"/>
      <c r="F495" s="11"/>
      <c r="G495" s="11"/>
      <c r="H495" s="10"/>
    </row>
    <row r="496" spans="1:8">
      <c r="A496" s="11"/>
      <c r="B496" s="18"/>
      <c r="C496" s="11"/>
      <c r="D496" s="10"/>
      <c r="E496" s="11"/>
      <c r="F496" s="11"/>
      <c r="G496" s="11"/>
      <c r="H496" s="10"/>
    </row>
    <row r="497" spans="1:8">
      <c r="A497" s="11"/>
      <c r="B497" s="18"/>
      <c r="C497" s="11"/>
      <c r="D497" s="10"/>
      <c r="E497" s="11"/>
      <c r="F497" s="11"/>
      <c r="G497" s="11"/>
      <c r="H497" s="10"/>
    </row>
    <row r="498" spans="1:8">
      <c r="A498" s="11"/>
      <c r="B498" s="18"/>
      <c r="C498" s="11"/>
      <c r="D498" s="10"/>
      <c r="E498" s="11"/>
      <c r="F498" s="11"/>
      <c r="G498" s="11"/>
      <c r="H498" s="10"/>
    </row>
    <row r="499" spans="1:8">
      <c r="A499" s="11"/>
      <c r="B499" s="18"/>
      <c r="C499" s="11"/>
      <c r="D499" s="10"/>
      <c r="E499" s="11"/>
      <c r="F499" s="11"/>
      <c r="G499" s="11"/>
      <c r="H499" s="10"/>
    </row>
    <row r="500" spans="1:8">
      <c r="A500" s="11"/>
      <c r="B500" s="19"/>
      <c r="C500" s="11"/>
      <c r="D500" s="10"/>
      <c r="E500" s="11"/>
      <c r="F500" s="11"/>
      <c r="G500" s="11"/>
      <c r="H500" s="10"/>
    </row>
    <row r="501" spans="1:8">
      <c r="A501" s="11" t="s">
        <v>135</v>
      </c>
      <c r="B501" s="17" t="s">
        <v>541</v>
      </c>
      <c r="C501" s="11" t="s">
        <v>562</v>
      </c>
      <c r="D501" s="10" t="s">
        <v>563</v>
      </c>
      <c r="E501" s="11" t="s">
        <v>427</v>
      </c>
      <c r="F501" s="11" t="s">
        <v>504</v>
      </c>
      <c r="G501" s="11"/>
      <c r="H501" s="10" t="s">
        <v>508</v>
      </c>
    </row>
    <row r="502" spans="1:8">
      <c r="A502" s="11"/>
      <c r="B502" s="18"/>
      <c r="C502" s="11"/>
      <c r="D502" s="10"/>
      <c r="E502" s="11"/>
      <c r="F502" s="11"/>
      <c r="G502" s="11"/>
      <c r="H502" s="10"/>
    </row>
    <row r="503" spans="1:8">
      <c r="A503" s="11"/>
      <c r="B503" s="18"/>
      <c r="C503" s="11"/>
      <c r="D503" s="10"/>
      <c r="E503" s="11"/>
      <c r="F503" s="11"/>
      <c r="G503" s="11"/>
      <c r="H503" s="10"/>
    </row>
    <row r="504" spans="1:8">
      <c r="A504" s="11"/>
      <c r="B504" s="18"/>
      <c r="C504" s="11"/>
      <c r="D504" s="10"/>
      <c r="E504" s="11"/>
      <c r="F504" s="11"/>
      <c r="G504" s="11"/>
      <c r="H504" s="10"/>
    </row>
    <row r="505" spans="1:8">
      <c r="A505" s="11"/>
      <c r="B505" s="18"/>
      <c r="C505" s="11"/>
      <c r="D505" s="10"/>
      <c r="E505" s="11"/>
      <c r="F505" s="11"/>
      <c r="G505" s="11"/>
      <c r="H505" s="10"/>
    </row>
    <row r="506" spans="1:8">
      <c r="A506" s="11"/>
      <c r="B506" s="18"/>
      <c r="C506" s="11"/>
      <c r="D506" s="10"/>
      <c r="E506" s="11"/>
      <c r="F506" s="11"/>
      <c r="G506" s="11"/>
      <c r="H506" s="10"/>
    </row>
    <row r="507" spans="1:8">
      <c r="A507" s="11"/>
      <c r="B507" s="18"/>
      <c r="C507" s="11"/>
      <c r="D507" s="10"/>
      <c r="E507" s="11"/>
      <c r="F507" s="11"/>
      <c r="G507" s="11"/>
      <c r="H507" s="10"/>
    </row>
    <row r="508" spans="1:8">
      <c r="A508" s="17" t="s">
        <v>564</v>
      </c>
      <c r="B508" s="18"/>
      <c r="C508" s="17" t="s">
        <v>565</v>
      </c>
      <c r="D508" s="10" t="s">
        <v>566</v>
      </c>
      <c r="E508" s="17" t="s">
        <v>427</v>
      </c>
      <c r="F508" s="17" t="s">
        <v>504</v>
      </c>
      <c r="G508" s="17"/>
      <c r="H508" s="17" t="s">
        <v>508</v>
      </c>
    </row>
    <row r="509" spans="1:8">
      <c r="A509" s="18"/>
      <c r="B509" s="18"/>
      <c r="C509" s="18"/>
      <c r="D509" s="10"/>
      <c r="E509" s="18"/>
      <c r="F509" s="18"/>
      <c r="G509" s="18"/>
      <c r="H509" s="18"/>
    </row>
    <row r="510" spans="1:8">
      <c r="A510" s="18"/>
      <c r="B510" s="18"/>
      <c r="C510" s="18"/>
      <c r="D510" s="10"/>
      <c r="E510" s="18"/>
      <c r="F510" s="18"/>
      <c r="G510" s="18"/>
      <c r="H510" s="18"/>
    </row>
    <row r="511" spans="1:8">
      <c r="A511" s="18"/>
      <c r="B511" s="18"/>
      <c r="C511" s="18"/>
      <c r="D511" s="10"/>
      <c r="E511" s="18"/>
      <c r="F511" s="18"/>
      <c r="G511" s="18"/>
      <c r="H511" s="18"/>
    </row>
    <row r="512" spans="1:8">
      <c r="A512" s="18"/>
      <c r="B512" s="18"/>
      <c r="C512" s="18"/>
      <c r="D512" s="10"/>
      <c r="E512" s="18"/>
      <c r="F512" s="18"/>
      <c r="G512" s="18"/>
      <c r="H512" s="18"/>
    </row>
    <row r="513" spans="1:8">
      <c r="A513" s="18"/>
      <c r="B513" s="18"/>
      <c r="C513" s="18"/>
      <c r="D513" s="10"/>
      <c r="E513" s="18"/>
      <c r="F513" s="18"/>
      <c r="G513" s="18"/>
      <c r="H513" s="18"/>
    </row>
    <row r="514" spans="1:8">
      <c r="A514" s="18"/>
      <c r="B514" s="18"/>
      <c r="C514" s="18"/>
      <c r="D514" s="10"/>
      <c r="E514" s="18"/>
      <c r="F514" s="18"/>
      <c r="G514" s="18"/>
      <c r="H514" s="18"/>
    </row>
    <row r="515" spans="1:8">
      <c r="A515" s="18"/>
      <c r="B515" s="18"/>
      <c r="C515" s="18"/>
      <c r="D515" s="10"/>
      <c r="E515" s="18"/>
      <c r="F515" s="18"/>
      <c r="G515" s="18"/>
      <c r="H515" s="18"/>
    </row>
    <row r="516" spans="1:8">
      <c r="A516" s="18"/>
      <c r="B516" s="18"/>
      <c r="C516" s="18"/>
      <c r="D516" s="10"/>
      <c r="E516" s="18"/>
      <c r="F516" s="18"/>
      <c r="G516" s="18"/>
      <c r="H516" s="18"/>
    </row>
    <row r="517" spans="1:8">
      <c r="A517" s="19"/>
      <c r="B517" s="18"/>
      <c r="C517" s="19"/>
      <c r="D517" s="10"/>
      <c r="E517" s="19"/>
      <c r="F517" s="19"/>
      <c r="G517" s="19"/>
      <c r="H517" s="19"/>
    </row>
    <row r="518" spans="1:8">
      <c r="A518" s="11" t="s">
        <v>567</v>
      </c>
      <c r="B518" s="18"/>
      <c r="C518" s="11" t="s">
        <v>568</v>
      </c>
      <c r="D518" s="10" t="s">
        <v>569</v>
      </c>
      <c r="E518" s="11" t="s">
        <v>427</v>
      </c>
      <c r="F518" s="11" t="s">
        <v>504</v>
      </c>
      <c r="G518" s="11"/>
      <c r="H518" s="10" t="s">
        <v>508</v>
      </c>
    </row>
    <row r="519" spans="1:8">
      <c r="A519" s="11"/>
      <c r="B519" s="18"/>
      <c r="C519" s="11"/>
      <c r="D519" s="10"/>
      <c r="E519" s="11"/>
      <c r="F519" s="11"/>
      <c r="G519" s="11"/>
      <c r="H519" s="10"/>
    </row>
    <row r="520" spans="1:8">
      <c r="A520" s="11"/>
      <c r="B520" s="18"/>
      <c r="C520" s="11"/>
      <c r="D520" s="10"/>
      <c r="E520" s="11"/>
      <c r="F520" s="11"/>
      <c r="G520" s="11"/>
      <c r="H520" s="10"/>
    </row>
    <row r="521" spans="1:8">
      <c r="A521" s="11"/>
      <c r="B521" s="18"/>
      <c r="C521" s="11"/>
      <c r="D521" s="10"/>
      <c r="E521" s="11"/>
      <c r="F521" s="11"/>
      <c r="G521" s="11"/>
      <c r="H521" s="10"/>
    </row>
    <row r="522" spans="1:8">
      <c r="A522" s="11"/>
      <c r="B522" s="18"/>
      <c r="C522" s="11"/>
      <c r="D522" s="10"/>
      <c r="E522" s="11"/>
      <c r="F522" s="11"/>
      <c r="G522" s="11"/>
      <c r="H522" s="10"/>
    </row>
    <row r="523" spans="1:8">
      <c r="A523" s="11"/>
      <c r="B523" s="18"/>
      <c r="C523" s="11"/>
      <c r="D523" s="10"/>
      <c r="E523" s="11"/>
      <c r="F523" s="11"/>
      <c r="G523" s="11"/>
      <c r="H523" s="10"/>
    </row>
    <row r="524" spans="1:8">
      <c r="A524" s="11"/>
      <c r="B524" s="18"/>
      <c r="C524" s="11"/>
      <c r="D524" s="10"/>
      <c r="E524" s="11"/>
      <c r="F524" s="11"/>
      <c r="G524" s="11"/>
      <c r="H524" s="10"/>
    </row>
    <row r="525" spans="1:8">
      <c r="A525" s="11"/>
      <c r="B525" s="18"/>
      <c r="C525" s="11"/>
      <c r="D525" s="10"/>
      <c r="E525" s="11"/>
      <c r="F525" s="11"/>
      <c r="G525" s="11"/>
      <c r="H525" s="10"/>
    </row>
    <row r="526" spans="1:8">
      <c r="A526" s="11"/>
      <c r="B526" s="18"/>
      <c r="C526" s="11"/>
      <c r="D526" s="10"/>
      <c r="E526" s="11"/>
      <c r="F526" s="11"/>
      <c r="G526" s="11"/>
      <c r="H526" s="10"/>
    </row>
    <row r="527" spans="1:8">
      <c r="A527" s="11"/>
      <c r="B527" s="18"/>
      <c r="C527" s="11"/>
      <c r="D527" s="10"/>
      <c r="E527" s="11"/>
      <c r="F527" s="11"/>
      <c r="G527" s="11"/>
      <c r="H527" s="10"/>
    </row>
    <row r="528" spans="1:8">
      <c r="A528" s="11"/>
      <c r="B528" s="18"/>
      <c r="C528" s="11"/>
      <c r="D528" s="10"/>
      <c r="E528" s="11"/>
      <c r="F528" s="11"/>
      <c r="G528" s="11"/>
      <c r="H528" s="10"/>
    </row>
    <row r="529" spans="1:8">
      <c r="A529" s="11"/>
      <c r="B529" s="18"/>
      <c r="C529" s="11"/>
      <c r="D529" s="10"/>
      <c r="E529" s="11"/>
      <c r="F529" s="11"/>
      <c r="G529" s="11"/>
      <c r="H529" s="10"/>
    </row>
    <row r="530" spans="1:8">
      <c r="A530" s="11"/>
      <c r="B530" s="18"/>
      <c r="C530" s="11"/>
      <c r="D530" s="10"/>
      <c r="E530" s="11"/>
      <c r="F530" s="11"/>
      <c r="G530" s="11"/>
      <c r="H530" s="10"/>
    </row>
    <row r="531" spans="1:8">
      <c r="A531" s="11"/>
      <c r="B531" s="18"/>
      <c r="C531" s="11"/>
      <c r="D531" s="10"/>
      <c r="E531" s="11"/>
      <c r="F531" s="11"/>
      <c r="G531" s="11"/>
      <c r="H531" s="10"/>
    </row>
    <row r="532" spans="1:8">
      <c r="A532" s="11"/>
      <c r="B532" s="18"/>
      <c r="C532" s="11"/>
      <c r="D532" s="10"/>
      <c r="E532" s="11"/>
      <c r="F532" s="11"/>
      <c r="G532" s="11"/>
      <c r="H532" s="10"/>
    </row>
    <row r="533" spans="1:8">
      <c r="A533" s="11"/>
      <c r="B533" s="18"/>
      <c r="C533" s="11"/>
      <c r="D533" s="10"/>
      <c r="E533" s="11"/>
      <c r="F533" s="11"/>
      <c r="G533" s="11"/>
      <c r="H533" s="10"/>
    </row>
    <row r="534" spans="1:8">
      <c r="A534" s="11"/>
      <c r="B534" s="18"/>
      <c r="C534" s="11"/>
      <c r="D534" s="10"/>
      <c r="E534" s="11"/>
      <c r="F534" s="11"/>
      <c r="G534" s="11"/>
      <c r="H534" s="10"/>
    </row>
    <row r="535" spans="1:8">
      <c r="A535" s="11"/>
      <c r="B535" s="18"/>
      <c r="C535" s="11"/>
      <c r="D535" s="10"/>
      <c r="E535" s="11"/>
      <c r="F535" s="11"/>
      <c r="G535" s="11"/>
      <c r="H535" s="10"/>
    </row>
    <row r="536" spans="1:8">
      <c r="A536" s="11"/>
      <c r="B536" s="18"/>
      <c r="C536" s="11"/>
      <c r="D536" s="10"/>
      <c r="E536" s="11"/>
      <c r="F536" s="11"/>
      <c r="G536" s="11"/>
      <c r="H536" s="10"/>
    </row>
    <row r="537" spans="1:8">
      <c r="A537" s="11"/>
      <c r="B537" s="18"/>
      <c r="C537" s="11"/>
      <c r="D537" s="10"/>
      <c r="E537" s="11"/>
      <c r="F537" s="11"/>
      <c r="G537" s="11"/>
      <c r="H537" s="10"/>
    </row>
    <row r="538" spans="1:8">
      <c r="A538" s="11"/>
      <c r="B538" s="18"/>
      <c r="C538" s="11"/>
      <c r="D538" s="10"/>
      <c r="E538" s="11"/>
      <c r="F538" s="11"/>
      <c r="G538" s="11"/>
      <c r="H538" s="10"/>
    </row>
    <row r="539" spans="1:8">
      <c r="A539" s="11"/>
      <c r="B539" s="18"/>
      <c r="C539" s="11"/>
      <c r="D539" s="10"/>
      <c r="E539" s="11"/>
      <c r="F539" s="11"/>
      <c r="G539" s="11"/>
      <c r="H539" s="10"/>
    </row>
    <row r="540" spans="1:8">
      <c r="A540" s="11"/>
      <c r="B540" s="18"/>
      <c r="C540" s="11"/>
      <c r="D540" s="10"/>
      <c r="E540" s="11"/>
      <c r="F540" s="11"/>
      <c r="G540" s="11"/>
      <c r="H540" s="10"/>
    </row>
    <row r="541" spans="1:8">
      <c r="A541" s="11"/>
      <c r="B541" s="18"/>
      <c r="C541" s="11"/>
      <c r="D541" s="10"/>
      <c r="E541" s="11"/>
      <c r="F541" s="11"/>
      <c r="G541" s="11"/>
      <c r="H541" s="10"/>
    </row>
    <row r="542" spans="1:8">
      <c r="A542" s="11"/>
      <c r="B542" s="18"/>
      <c r="C542" s="11"/>
      <c r="D542" s="10"/>
      <c r="E542" s="11"/>
      <c r="F542" s="11"/>
      <c r="G542" s="11"/>
      <c r="H542" s="10"/>
    </row>
    <row r="543" spans="1:8">
      <c r="A543" s="11"/>
      <c r="B543" s="18"/>
      <c r="C543" s="11"/>
      <c r="D543" s="10"/>
      <c r="E543" s="11"/>
      <c r="F543" s="11"/>
      <c r="G543" s="11"/>
      <c r="H543" s="10"/>
    </row>
    <row r="544" spans="1:8">
      <c r="A544" s="11" t="s">
        <v>133</v>
      </c>
      <c r="B544" s="18"/>
      <c r="C544" s="10" t="s">
        <v>570</v>
      </c>
      <c r="D544" s="10" t="s">
        <v>571</v>
      </c>
      <c r="E544" s="11" t="s">
        <v>427</v>
      </c>
      <c r="F544" s="11" t="s">
        <v>504</v>
      </c>
      <c r="G544" s="11"/>
      <c r="H544" s="10" t="s">
        <v>508</v>
      </c>
    </row>
    <row r="545" spans="1:8">
      <c r="A545" s="11"/>
      <c r="B545" s="18"/>
      <c r="C545" s="10"/>
      <c r="D545" s="10"/>
      <c r="E545" s="11"/>
      <c r="F545" s="11"/>
      <c r="G545" s="11"/>
      <c r="H545" s="10"/>
    </row>
    <row r="546" spans="1:8">
      <c r="A546" s="11"/>
      <c r="B546" s="18"/>
      <c r="C546" s="10"/>
      <c r="D546" s="10"/>
      <c r="E546" s="11"/>
      <c r="F546" s="11"/>
      <c r="G546" s="11"/>
      <c r="H546" s="10"/>
    </row>
    <row r="547" spans="1:8">
      <c r="A547" s="11"/>
      <c r="B547" s="18"/>
      <c r="C547" s="10"/>
      <c r="D547" s="10"/>
      <c r="E547" s="11"/>
      <c r="F547" s="11"/>
      <c r="G547" s="11"/>
      <c r="H547" s="10"/>
    </row>
    <row r="548" spans="1:8">
      <c r="A548" s="11"/>
      <c r="B548" s="18"/>
      <c r="C548" s="10"/>
      <c r="D548" s="10"/>
      <c r="E548" s="11"/>
      <c r="F548" s="11"/>
      <c r="G548" s="11"/>
      <c r="H548" s="10"/>
    </row>
    <row r="549" spans="1:8">
      <c r="A549" s="11"/>
      <c r="B549" s="18"/>
      <c r="C549" s="10"/>
      <c r="D549" s="10"/>
      <c r="E549" s="11"/>
      <c r="F549" s="11"/>
      <c r="G549" s="11"/>
      <c r="H549" s="10"/>
    </row>
    <row r="550" spans="1:8">
      <c r="A550" s="11" t="s">
        <v>572</v>
      </c>
      <c r="B550" s="18"/>
      <c r="C550" s="11" t="s">
        <v>573</v>
      </c>
      <c r="D550" s="10" t="s">
        <v>574</v>
      </c>
      <c r="E550" s="11" t="s">
        <v>427</v>
      </c>
      <c r="F550" s="11" t="s">
        <v>504</v>
      </c>
      <c r="G550" s="11"/>
      <c r="H550" s="10" t="s">
        <v>508</v>
      </c>
    </row>
    <row r="551" spans="1:8">
      <c r="A551" s="11"/>
      <c r="B551" s="18"/>
      <c r="C551" s="11"/>
      <c r="D551" s="10"/>
      <c r="E551" s="11"/>
      <c r="F551" s="11"/>
      <c r="G551" s="11"/>
      <c r="H551" s="10"/>
    </row>
    <row r="552" spans="1:8">
      <c r="A552" s="11"/>
      <c r="B552" s="18"/>
      <c r="C552" s="11"/>
      <c r="D552" s="10"/>
      <c r="E552" s="11"/>
      <c r="F552" s="11"/>
      <c r="G552" s="11"/>
      <c r="H552" s="10"/>
    </row>
    <row r="553" spans="1:8">
      <c r="A553" s="11"/>
      <c r="B553" s="18"/>
      <c r="C553" s="11"/>
      <c r="D553" s="10"/>
      <c r="E553" s="11"/>
      <c r="F553" s="11"/>
      <c r="G553" s="11"/>
      <c r="H553" s="10"/>
    </row>
    <row r="554" spans="1:8">
      <c r="A554" s="11"/>
      <c r="B554" s="18"/>
      <c r="C554" s="11"/>
      <c r="D554" s="10"/>
      <c r="E554" s="11"/>
      <c r="F554" s="11"/>
      <c r="G554" s="11"/>
      <c r="H554" s="10"/>
    </row>
    <row r="555" spans="1:8">
      <c r="A555" s="11"/>
      <c r="B555" s="18"/>
      <c r="C555" s="11"/>
      <c r="D555" s="10"/>
      <c r="E555" s="11"/>
      <c r="F555" s="11"/>
      <c r="G555" s="11"/>
      <c r="H555" s="10"/>
    </row>
    <row r="556" spans="1:8">
      <c r="A556" s="11"/>
      <c r="B556" s="18"/>
      <c r="C556" s="11"/>
      <c r="D556" s="10"/>
      <c r="E556" s="11"/>
      <c r="F556" s="11"/>
      <c r="G556" s="11"/>
      <c r="H556" s="10"/>
    </row>
    <row r="557" spans="1:8">
      <c r="A557" s="11"/>
      <c r="B557" s="18"/>
      <c r="C557" s="11"/>
      <c r="D557" s="10"/>
      <c r="E557" s="11"/>
      <c r="F557" s="11"/>
      <c r="G557" s="11"/>
      <c r="H557" s="10"/>
    </row>
    <row r="558" spans="1:8">
      <c r="A558" s="11"/>
      <c r="B558" s="18"/>
      <c r="C558" s="11"/>
      <c r="D558" s="10"/>
      <c r="E558" s="11"/>
      <c r="F558" s="11"/>
      <c r="G558" s="11"/>
      <c r="H558" s="10"/>
    </row>
    <row r="559" spans="1:8">
      <c r="A559" s="11"/>
      <c r="B559" s="19"/>
      <c r="C559" s="11"/>
      <c r="D559" s="10"/>
      <c r="E559" s="11"/>
      <c r="F559" s="11"/>
      <c r="G559" s="11"/>
      <c r="H559" s="10"/>
    </row>
    <row r="560" spans="1:8">
      <c r="A560" s="11" t="s">
        <v>128</v>
      </c>
      <c r="B560" s="11" t="s">
        <v>541</v>
      </c>
      <c r="C560" s="11" t="s">
        <v>575</v>
      </c>
      <c r="D560" s="10" t="s">
        <v>576</v>
      </c>
      <c r="E560" s="11" t="s">
        <v>427</v>
      </c>
      <c r="F560" s="11" t="s">
        <v>504</v>
      </c>
      <c r="G560" s="11"/>
      <c r="H560" s="17" t="s">
        <v>508</v>
      </c>
    </row>
    <row r="561" spans="1:8">
      <c r="A561" s="11"/>
      <c r="B561" s="11"/>
      <c r="C561" s="11"/>
      <c r="D561" s="10"/>
      <c r="E561" s="11"/>
      <c r="F561" s="11"/>
      <c r="G561" s="11"/>
      <c r="H561" s="18"/>
    </row>
    <row r="562" spans="1:8">
      <c r="A562" s="11"/>
      <c r="B562" s="11"/>
      <c r="C562" s="11"/>
      <c r="D562" s="10"/>
      <c r="E562" s="11"/>
      <c r="F562" s="11"/>
      <c r="G562" s="11"/>
      <c r="H562" s="18"/>
    </row>
    <row r="563" spans="1:8">
      <c r="A563" s="11"/>
      <c r="B563" s="11"/>
      <c r="C563" s="11"/>
      <c r="D563" s="10"/>
      <c r="E563" s="11"/>
      <c r="F563" s="11"/>
      <c r="G563" s="11"/>
      <c r="H563" s="18"/>
    </row>
    <row r="564" spans="1:8">
      <c r="A564" s="11"/>
      <c r="B564" s="11"/>
      <c r="C564" s="11"/>
      <c r="D564" s="10"/>
      <c r="E564" s="11"/>
      <c r="F564" s="11"/>
      <c r="G564" s="11"/>
      <c r="H564" s="18"/>
    </row>
    <row r="565" spans="1:8">
      <c r="A565" s="11"/>
      <c r="B565" s="11"/>
      <c r="C565" s="11"/>
      <c r="D565" s="10"/>
      <c r="E565" s="11"/>
      <c r="F565" s="11"/>
      <c r="G565" s="11"/>
      <c r="H565" s="18"/>
    </row>
    <row r="566" spans="1:8">
      <c r="A566" s="11"/>
      <c r="B566" s="11"/>
      <c r="C566" s="11"/>
      <c r="D566" s="10"/>
      <c r="E566" s="11"/>
      <c r="F566" s="11"/>
      <c r="G566" s="11"/>
      <c r="H566" s="18"/>
    </row>
    <row r="567" spans="1:8">
      <c r="A567" s="11"/>
      <c r="B567" s="11"/>
      <c r="C567" s="11"/>
      <c r="D567" s="10"/>
      <c r="E567" s="11"/>
      <c r="F567" s="11"/>
      <c r="G567" s="11"/>
      <c r="H567" s="18"/>
    </row>
    <row r="568" spans="1:8">
      <c r="A568" s="11"/>
      <c r="B568" s="11"/>
      <c r="C568" s="11"/>
      <c r="D568" s="10"/>
      <c r="E568" s="11"/>
      <c r="F568" s="11"/>
      <c r="G568" s="11"/>
      <c r="H568" s="18"/>
    </row>
    <row r="569" spans="1:8">
      <c r="A569" s="11"/>
      <c r="B569" s="11"/>
      <c r="C569" s="11"/>
      <c r="D569" s="10"/>
      <c r="E569" s="11"/>
      <c r="F569" s="11"/>
      <c r="G569" s="11"/>
      <c r="H569" s="18"/>
    </row>
    <row r="570" spans="1:8">
      <c r="A570" s="11"/>
      <c r="B570" s="11"/>
      <c r="C570" s="11"/>
      <c r="D570" s="10"/>
      <c r="E570" s="11"/>
      <c r="F570" s="11"/>
      <c r="G570" s="11"/>
      <c r="H570" s="18"/>
    </row>
    <row r="571" spans="1:8">
      <c r="A571" s="11"/>
      <c r="B571" s="11"/>
      <c r="C571" s="11"/>
      <c r="D571" s="10"/>
      <c r="E571" s="11"/>
      <c r="F571" s="11"/>
      <c r="G571" s="11"/>
      <c r="H571" s="19"/>
    </row>
    <row r="572" spans="1:8">
      <c r="A572" s="11" t="s">
        <v>577</v>
      </c>
      <c r="B572" s="11"/>
      <c r="C572" s="11" t="s">
        <v>578</v>
      </c>
      <c r="D572" s="10" t="s">
        <v>579</v>
      </c>
      <c r="E572" s="11" t="s">
        <v>427</v>
      </c>
      <c r="F572" s="11" t="s">
        <v>504</v>
      </c>
      <c r="G572" s="11"/>
      <c r="H572" s="10" t="s">
        <v>508</v>
      </c>
    </row>
    <row r="573" spans="1:8">
      <c r="A573" s="11"/>
      <c r="B573" s="11"/>
      <c r="C573" s="11"/>
      <c r="D573" s="10"/>
      <c r="E573" s="11"/>
      <c r="F573" s="11"/>
      <c r="G573" s="11"/>
      <c r="H573" s="10"/>
    </row>
    <row r="574" spans="1:8">
      <c r="A574" s="11"/>
      <c r="B574" s="11"/>
      <c r="C574" s="11"/>
      <c r="D574" s="10"/>
      <c r="E574" s="11"/>
      <c r="F574" s="11"/>
      <c r="G574" s="11"/>
      <c r="H574" s="10"/>
    </row>
    <row r="575" spans="1:8">
      <c r="A575" s="11"/>
      <c r="B575" s="11"/>
      <c r="C575" s="11"/>
      <c r="D575" s="10"/>
      <c r="E575" s="11"/>
      <c r="F575" s="11"/>
      <c r="G575" s="11"/>
      <c r="H575" s="10"/>
    </row>
    <row r="576" spans="1:8">
      <c r="A576" s="11"/>
      <c r="B576" s="11"/>
      <c r="C576" s="11"/>
      <c r="D576" s="10"/>
      <c r="E576" s="11"/>
      <c r="F576" s="11"/>
      <c r="G576" s="11"/>
      <c r="H576" s="10"/>
    </row>
    <row r="577" spans="1:8">
      <c r="A577" s="11"/>
      <c r="B577" s="11"/>
      <c r="C577" s="11"/>
      <c r="D577" s="10"/>
      <c r="E577" s="11"/>
      <c r="F577" s="11"/>
      <c r="G577" s="11"/>
      <c r="H577" s="10"/>
    </row>
    <row r="578" spans="1:8">
      <c r="A578" s="11" t="s">
        <v>580</v>
      </c>
      <c r="B578" s="11"/>
      <c r="C578" s="11" t="s">
        <v>581</v>
      </c>
      <c r="D578" s="10" t="s">
        <v>582</v>
      </c>
      <c r="E578" s="11" t="s">
        <v>427</v>
      </c>
      <c r="F578" s="11" t="s">
        <v>504</v>
      </c>
      <c r="G578" s="11"/>
      <c r="H578" s="10" t="s">
        <v>508</v>
      </c>
    </row>
    <row r="579" spans="1:8">
      <c r="A579" s="11"/>
      <c r="B579" s="11"/>
      <c r="C579" s="11"/>
      <c r="D579" s="10"/>
      <c r="E579" s="11"/>
      <c r="F579" s="11"/>
      <c r="G579" s="11"/>
      <c r="H579" s="10"/>
    </row>
    <row r="580" spans="1:8">
      <c r="A580" s="11"/>
      <c r="B580" s="11"/>
      <c r="C580" s="11"/>
      <c r="D580" s="10"/>
      <c r="E580" s="11"/>
      <c r="F580" s="11"/>
      <c r="G580" s="11"/>
      <c r="H580" s="10"/>
    </row>
    <row r="581" spans="1:8">
      <c r="A581" s="11"/>
      <c r="B581" s="11"/>
      <c r="C581" s="11"/>
      <c r="D581" s="10"/>
      <c r="E581" s="11"/>
      <c r="F581" s="11"/>
      <c r="G581" s="11"/>
      <c r="H581" s="10"/>
    </row>
    <row r="582" spans="1:8">
      <c r="A582" s="11"/>
      <c r="B582" s="11"/>
      <c r="C582" s="11"/>
      <c r="D582" s="10"/>
      <c r="E582" s="11"/>
      <c r="F582" s="11"/>
      <c r="G582" s="11"/>
      <c r="H582" s="10"/>
    </row>
    <row r="583" spans="1:8">
      <c r="A583" s="11"/>
      <c r="B583" s="11"/>
      <c r="C583" s="11"/>
      <c r="D583" s="10"/>
      <c r="E583" s="11"/>
      <c r="F583" s="11"/>
      <c r="G583" s="11"/>
      <c r="H583" s="10"/>
    </row>
    <row r="584" spans="1:8">
      <c r="A584" s="11"/>
      <c r="B584" s="11"/>
      <c r="C584" s="11"/>
      <c r="D584" s="10"/>
      <c r="E584" s="11"/>
      <c r="F584" s="11"/>
      <c r="G584" s="11"/>
      <c r="H584" s="10"/>
    </row>
    <row r="585" spans="1:8">
      <c r="A585" s="11"/>
      <c r="B585" s="11"/>
      <c r="C585" s="11"/>
      <c r="D585" s="10"/>
      <c r="E585" s="11"/>
      <c r="F585" s="11"/>
      <c r="G585" s="11"/>
      <c r="H585" s="10"/>
    </row>
    <row r="586" spans="1:8">
      <c r="A586" s="11"/>
      <c r="B586" s="11"/>
      <c r="C586" s="11"/>
      <c r="D586" s="10"/>
      <c r="E586" s="11"/>
      <c r="F586" s="11"/>
      <c r="G586" s="11"/>
      <c r="H586" s="10"/>
    </row>
    <row r="587" spans="1:8">
      <c r="A587" s="11" t="s">
        <v>583</v>
      </c>
      <c r="B587" s="11"/>
      <c r="C587" s="11" t="s">
        <v>584</v>
      </c>
      <c r="D587" s="10" t="s">
        <v>585</v>
      </c>
      <c r="E587" s="11" t="s">
        <v>427</v>
      </c>
      <c r="F587" s="11" t="s">
        <v>504</v>
      </c>
      <c r="G587" s="11"/>
      <c r="H587" s="10" t="s">
        <v>508</v>
      </c>
    </row>
    <row r="588" spans="1:8">
      <c r="A588" s="11"/>
      <c r="B588" s="11"/>
      <c r="C588" s="11"/>
      <c r="D588" s="10"/>
      <c r="E588" s="11"/>
      <c r="F588" s="11"/>
      <c r="G588" s="11"/>
      <c r="H588" s="10"/>
    </row>
    <row r="589" spans="1:8">
      <c r="A589" s="11"/>
      <c r="B589" s="11"/>
      <c r="C589" s="11"/>
      <c r="D589" s="10"/>
      <c r="E589" s="11"/>
      <c r="F589" s="11"/>
      <c r="G589" s="11"/>
      <c r="H589" s="10"/>
    </row>
    <row r="590" spans="1:8">
      <c r="A590" s="11"/>
      <c r="B590" s="11"/>
      <c r="C590" s="11"/>
      <c r="D590" s="10"/>
      <c r="E590" s="11"/>
      <c r="F590" s="11"/>
      <c r="G590" s="11"/>
      <c r="H590" s="10"/>
    </row>
    <row r="591" spans="1:8">
      <c r="A591" s="11"/>
      <c r="B591" s="11"/>
      <c r="C591" s="11"/>
      <c r="D591" s="10"/>
      <c r="E591" s="11"/>
      <c r="F591" s="11"/>
      <c r="G591" s="11"/>
      <c r="H591" s="10"/>
    </row>
    <row r="592" spans="1:8">
      <c r="A592" s="11"/>
      <c r="B592" s="11"/>
      <c r="C592" s="11"/>
      <c r="D592" s="10"/>
      <c r="E592" s="11"/>
      <c r="F592" s="11"/>
      <c r="G592" s="11"/>
      <c r="H592" s="10"/>
    </row>
    <row r="593" spans="1:8">
      <c r="A593" s="11"/>
      <c r="B593" s="11"/>
      <c r="C593" s="11"/>
      <c r="D593" s="10"/>
      <c r="E593" s="11"/>
      <c r="F593" s="11"/>
      <c r="G593" s="11"/>
      <c r="H593" s="10"/>
    </row>
    <row r="594" spans="1:8">
      <c r="A594" s="11"/>
      <c r="B594" s="11"/>
      <c r="C594" s="11"/>
      <c r="D594" s="10"/>
      <c r="E594" s="11"/>
      <c r="F594" s="11"/>
      <c r="G594" s="11"/>
      <c r="H594" s="10"/>
    </row>
    <row r="595" spans="1:8">
      <c r="A595" s="11"/>
      <c r="B595" s="11"/>
      <c r="C595" s="11"/>
      <c r="D595" s="10"/>
      <c r="E595" s="11"/>
      <c r="F595" s="11"/>
      <c r="G595" s="11"/>
      <c r="H595" s="10"/>
    </row>
    <row r="596" spans="1:8">
      <c r="A596" s="11"/>
      <c r="B596" s="11"/>
      <c r="C596" s="11"/>
      <c r="D596" s="10"/>
      <c r="E596" s="11"/>
      <c r="F596" s="11"/>
      <c r="G596" s="11"/>
      <c r="H596" s="10"/>
    </row>
    <row r="597" spans="1:8">
      <c r="A597" s="11"/>
      <c r="B597" s="11"/>
      <c r="C597" s="11"/>
      <c r="D597" s="10"/>
      <c r="E597" s="11"/>
      <c r="F597" s="11"/>
      <c r="G597" s="11"/>
      <c r="H597" s="10"/>
    </row>
    <row r="598" spans="1:8">
      <c r="A598" s="11"/>
      <c r="B598" s="11"/>
      <c r="C598" s="11"/>
      <c r="D598" s="10"/>
      <c r="E598" s="11"/>
      <c r="F598" s="11"/>
      <c r="G598" s="11"/>
      <c r="H598" s="10"/>
    </row>
    <row r="599" spans="1:8">
      <c r="A599" s="11"/>
      <c r="B599" s="11"/>
      <c r="C599" s="11"/>
      <c r="D599" s="10"/>
      <c r="E599" s="11"/>
      <c r="F599" s="11"/>
      <c r="G599" s="11"/>
      <c r="H599" s="10"/>
    </row>
    <row r="600" spans="1:8">
      <c r="A600" s="11" t="s">
        <v>586</v>
      </c>
      <c r="B600" s="11"/>
      <c r="C600" s="11" t="s">
        <v>587</v>
      </c>
      <c r="D600" s="10" t="s">
        <v>588</v>
      </c>
      <c r="E600" s="11" t="s">
        <v>427</v>
      </c>
      <c r="F600" s="11" t="s">
        <v>504</v>
      </c>
      <c r="G600" s="11"/>
      <c r="H600" s="10" t="s">
        <v>508</v>
      </c>
    </row>
    <row r="601" spans="1:8">
      <c r="A601" s="11"/>
      <c r="B601" s="11"/>
      <c r="C601" s="11"/>
      <c r="D601" s="10"/>
      <c r="E601" s="11"/>
      <c r="F601" s="11"/>
      <c r="G601" s="11"/>
      <c r="H601" s="10"/>
    </row>
    <row r="602" spans="1:8">
      <c r="A602" s="11"/>
      <c r="B602" s="11"/>
      <c r="C602" s="11"/>
      <c r="D602" s="10"/>
      <c r="E602" s="11"/>
      <c r="F602" s="11"/>
      <c r="G602" s="11"/>
      <c r="H602" s="10"/>
    </row>
    <row r="603" spans="1:8">
      <c r="A603" s="11"/>
      <c r="B603" s="11"/>
      <c r="C603" s="11"/>
      <c r="D603" s="10"/>
      <c r="E603" s="11"/>
      <c r="F603" s="11"/>
      <c r="G603" s="11"/>
      <c r="H603" s="10"/>
    </row>
    <row r="604" spans="1:8">
      <c r="A604" s="11"/>
      <c r="B604" s="11"/>
      <c r="C604" s="11"/>
      <c r="D604" s="10"/>
      <c r="E604" s="11"/>
      <c r="F604" s="11"/>
      <c r="G604" s="11"/>
      <c r="H604" s="10"/>
    </row>
    <row r="605" spans="1:8">
      <c r="A605" s="11"/>
      <c r="B605" s="11"/>
      <c r="C605" s="11"/>
      <c r="D605" s="10"/>
      <c r="E605" s="11"/>
      <c r="F605" s="11"/>
      <c r="G605" s="11"/>
      <c r="H605" s="10"/>
    </row>
    <row r="606" spans="1:8">
      <c r="A606" s="11"/>
      <c r="B606" s="11"/>
      <c r="C606" s="11"/>
      <c r="D606" s="10"/>
      <c r="E606" s="11"/>
      <c r="F606" s="11"/>
      <c r="G606" s="11"/>
      <c r="H606" s="10"/>
    </row>
    <row r="607" spans="1:8">
      <c r="A607" s="11" t="s">
        <v>589</v>
      </c>
      <c r="B607" s="11"/>
      <c r="C607" s="11" t="s">
        <v>590</v>
      </c>
      <c r="D607" s="10" t="s">
        <v>591</v>
      </c>
      <c r="E607" s="11" t="s">
        <v>427</v>
      </c>
      <c r="F607" s="11" t="s">
        <v>504</v>
      </c>
      <c r="G607" s="11"/>
      <c r="H607" s="10" t="s">
        <v>508</v>
      </c>
    </row>
    <row r="608" spans="1:8">
      <c r="A608" s="11"/>
      <c r="B608" s="11"/>
      <c r="C608" s="11"/>
      <c r="D608" s="10"/>
      <c r="E608" s="11"/>
      <c r="F608" s="11"/>
      <c r="G608" s="11"/>
      <c r="H608" s="10"/>
    </row>
    <row r="609" spans="1:8">
      <c r="A609" s="11"/>
      <c r="B609" s="11"/>
      <c r="C609" s="11"/>
      <c r="D609" s="10"/>
      <c r="E609" s="11"/>
      <c r="F609" s="11"/>
      <c r="G609" s="11"/>
      <c r="H609" s="10"/>
    </row>
    <row r="610" spans="1:8">
      <c r="A610" s="11"/>
      <c r="B610" s="11"/>
      <c r="C610" s="11"/>
      <c r="D610" s="10"/>
      <c r="E610" s="11"/>
      <c r="F610" s="11"/>
      <c r="G610" s="11"/>
      <c r="H610" s="10"/>
    </row>
    <row r="611" spans="1:8">
      <c r="A611" s="11"/>
      <c r="B611" s="11"/>
      <c r="C611" s="11"/>
      <c r="D611" s="10"/>
      <c r="E611" s="11"/>
      <c r="F611" s="11"/>
      <c r="G611" s="11"/>
      <c r="H611" s="10"/>
    </row>
    <row r="612" spans="1:8">
      <c r="A612" s="11"/>
      <c r="B612" s="11"/>
      <c r="C612" s="11"/>
      <c r="D612" s="10"/>
      <c r="E612" s="11"/>
      <c r="F612" s="11"/>
      <c r="G612" s="11"/>
      <c r="H612" s="10"/>
    </row>
    <row r="613" spans="1:8">
      <c r="A613" s="11"/>
      <c r="B613" s="11"/>
      <c r="C613" s="11"/>
      <c r="D613" s="10"/>
      <c r="E613" s="11"/>
      <c r="F613" s="11"/>
      <c r="G613" s="11"/>
      <c r="H613" s="10"/>
    </row>
    <row r="614" spans="1:8">
      <c r="A614" s="11"/>
      <c r="B614" s="11"/>
      <c r="C614" s="11"/>
      <c r="D614" s="10"/>
      <c r="E614" s="11"/>
      <c r="F614" s="11"/>
      <c r="G614" s="11"/>
      <c r="H614" s="10"/>
    </row>
    <row r="615" spans="1:8">
      <c r="A615" s="11"/>
      <c r="B615" s="11"/>
      <c r="C615" s="11"/>
      <c r="D615" s="10"/>
      <c r="E615" s="11"/>
      <c r="F615" s="11"/>
      <c r="G615" s="11"/>
      <c r="H615" s="10"/>
    </row>
    <row r="616" spans="1:8">
      <c r="A616" s="11"/>
      <c r="B616" s="11"/>
      <c r="C616" s="11"/>
      <c r="D616" s="10"/>
      <c r="E616" s="11"/>
      <c r="F616" s="11"/>
      <c r="G616" s="11"/>
      <c r="H616" s="10"/>
    </row>
    <row r="617" spans="1:8">
      <c r="A617" s="11"/>
      <c r="B617" s="11"/>
      <c r="C617" s="11"/>
      <c r="D617" s="10"/>
      <c r="E617" s="11"/>
      <c r="F617" s="11"/>
      <c r="G617" s="11"/>
      <c r="H617" s="10"/>
    </row>
    <row r="618" spans="1:8">
      <c r="A618" s="11"/>
      <c r="B618" s="11"/>
      <c r="C618" s="11"/>
      <c r="D618" s="10"/>
      <c r="E618" s="11"/>
      <c r="F618" s="11"/>
      <c r="G618" s="11"/>
      <c r="H618" s="10"/>
    </row>
    <row r="619" spans="1:8">
      <c r="A619" s="11"/>
      <c r="B619" s="11"/>
      <c r="C619" s="11"/>
      <c r="D619" s="10"/>
      <c r="E619" s="11"/>
      <c r="F619" s="11"/>
      <c r="G619" s="11"/>
      <c r="H619" s="10"/>
    </row>
    <row r="620" spans="1:8">
      <c r="A620" s="11" t="s">
        <v>589</v>
      </c>
      <c r="B620" s="11" t="s">
        <v>541</v>
      </c>
      <c r="C620" s="11" t="s">
        <v>590</v>
      </c>
      <c r="D620" s="10"/>
      <c r="E620" s="11" t="s">
        <v>427</v>
      </c>
      <c r="F620" s="11" t="s">
        <v>504</v>
      </c>
      <c r="G620" s="11"/>
      <c r="H620" s="10" t="s">
        <v>508</v>
      </c>
    </row>
    <row r="621" spans="1:8">
      <c r="A621" s="11"/>
      <c r="B621" s="11"/>
      <c r="C621" s="11"/>
      <c r="D621" s="10"/>
      <c r="E621" s="11"/>
      <c r="F621" s="11"/>
      <c r="G621" s="11"/>
      <c r="H621" s="10"/>
    </row>
    <row r="622" spans="1:8">
      <c r="A622" s="11"/>
      <c r="B622" s="11"/>
      <c r="C622" s="11"/>
      <c r="D622" s="10"/>
      <c r="E622" s="11"/>
      <c r="F622" s="11"/>
      <c r="G622" s="11"/>
      <c r="H622" s="10"/>
    </row>
    <row r="623" spans="1:8">
      <c r="A623" s="11"/>
      <c r="B623" s="11"/>
      <c r="C623" s="11"/>
      <c r="D623" s="10"/>
      <c r="E623" s="11"/>
      <c r="F623" s="11"/>
      <c r="G623" s="11"/>
      <c r="H623" s="10"/>
    </row>
    <row r="624" spans="1:8">
      <c r="A624" s="11"/>
      <c r="B624" s="11"/>
      <c r="C624" s="11"/>
      <c r="D624" s="10"/>
      <c r="E624" s="11"/>
      <c r="F624" s="11"/>
      <c r="G624" s="11"/>
      <c r="H624" s="10"/>
    </row>
    <row r="625" spans="1:8">
      <c r="A625" s="11" t="s">
        <v>592</v>
      </c>
      <c r="B625" s="11"/>
      <c r="C625" s="11" t="s">
        <v>593</v>
      </c>
      <c r="D625" s="10" t="s">
        <v>594</v>
      </c>
      <c r="E625" s="17" t="s">
        <v>427</v>
      </c>
      <c r="F625" s="17" t="s">
        <v>504</v>
      </c>
      <c r="G625" s="17"/>
      <c r="H625" s="17" t="s">
        <v>508</v>
      </c>
    </row>
    <row r="626" spans="1:8">
      <c r="A626" s="11"/>
      <c r="B626" s="11"/>
      <c r="C626" s="11"/>
      <c r="D626" s="10"/>
      <c r="E626" s="18"/>
      <c r="F626" s="18"/>
      <c r="G626" s="18"/>
      <c r="H626" s="18"/>
    </row>
    <row r="627" spans="1:8">
      <c r="A627" s="11"/>
      <c r="B627" s="11"/>
      <c r="C627" s="11"/>
      <c r="D627" s="10"/>
      <c r="E627" s="18"/>
      <c r="F627" s="18"/>
      <c r="G627" s="18"/>
      <c r="H627" s="18"/>
    </row>
    <row r="628" spans="1:8">
      <c r="A628" s="11"/>
      <c r="B628" s="11"/>
      <c r="C628" s="11"/>
      <c r="D628" s="10"/>
      <c r="E628" s="18"/>
      <c r="F628" s="18"/>
      <c r="G628" s="18"/>
      <c r="H628" s="18"/>
    </row>
    <row r="629" spans="1:8">
      <c r="A629" s="11"/>
      <c r="B629" s="11"/>
      <c r="C629" s="11"/>
      <c r="D629" s="10"/>
      <c r="E629" s="18"/>
      <c r="F629" s="18"/>
      <c r="G629" s="18"/>
      <c r="H629" s="18"/>
    </row>
    <row r="630" ht="9" customHeight="1" spans="1:8">
      <c r="A630" s="11"/>
      <c r="B630" s="11"/>
      <c r="C630" s="11"/>
      <c r="D630" s="10"/>
      <c r="E630" s="18"/>
      <c r="F630" s="18"/>
      <c r="G630" s="18"/>
      <c r="H630" s="18"/>
    </row>
    <row r="631" spans="1:8">
      <c r="A631" s="11"/>
      <c r="B631" s="11"/>
      <c r="C631" s="11"/>
      <c r="D631" s="10"/>
      <c r="E631" s="18"/>
      <c r="F631" s="18"/>
      <c r="G631" s="18"/>
      <c r="H631" s="18"/>
    </row>
    <row r="632" ht="24" customHeight="1" spans="1:8">
      <c r="A632" s="11"/>
      <c r="B632" s="11"/>
      <c r="C632" s="11"/>
      <c r="D632" s="10"/>
      <c r="E632" s="18"/>
      <c r="F632" s="18"/>
      <c r="G632" s="18"/>
      <c r="H632" s="18"/>
    </row>
    <row r="633" ht="18" customHeight="1" spans="1:8">
      <c r="A633" s="11"/>
      <c r="B633" s="11"/>
      <c r="C633" s="11"/>
      <c r="D633" s="10"/>
      <c r="E633" s="18"/>
      <c r="F633" s="18"/>
      <c r="G633" s="18"/>
      <c r="H633" s="18"/>
    </row>
    <row r="634" spans="1:8">
      <c r="A634" s="11"/>
      <c r="B634" s="11"/>
      <c r="C634" s="11"/>
      <c r="D634" s="10"/>
      <c r="E634" s="18"/>
      <c r="F634" s="18"/>
      <c r="G634" s="18"/>
      <c r="H634" s="18"/>
    </row>
    <row r="635" spans="1:8">
      <c r="A635" s="11"/>
      <c r="B635" s="11"/>
      <c r="C635" s="11"/>
      <c r="D635" s="10"/>
      <c r="E635" s="18"/>
      <c r="F635" s="18"/>
      <c r="G635" s="18"/>
      <c r="H635" s="18"/>
    </row>
    <row r="636" spans="1:8">
      <c r="A636" s="11"/>
      <c r="B636" s="11"/>
      <c r="C636" s="11"/>
      <c r="D636" s="10"/>
      <c r="E636" s="18"/>
      <c r="F636" s="18"/>
      <c r="G636" s="18"/>
      <c r="H636" s="18"/>
    </row>
    <row r="637" spans="1:8">
      <c r="A637" s="11"/>
      <c r="B637" s="11"/>
      <c r="C637" s="11"/>
      <c r="D637" s="10"/>
      <c r="E637" s="18"/>
      <c r="F637" s="18"/>
      <c r="G637" s="18"/>
      <c r="H637" s="18"/>
    </row>
    <row r="638" spans="1:8">
      <c r="A638" s="11"/>
      <c r="B638" s="11"/>
      <c r="C638" s="11"/>
      <c r="D638" s="10"/>
      <c r="E638" s="18"/>
      <c r="F638" s="18"/>
      <c r="G638" s="18"/>
      <c r="H638" s="18"/>
    </row>
    <row r="639" spans="1:8">
      <c r="A639" s="11"/>
      <c r="B639" s="11"/>
      <c r="C639" s="11"/>
      <c r="D639" s="10"/>
      <c r="E639" s="18"/>
      <c r="F639" s="18"/>
      <c r="G639" s="18"/>
      <c r="H639" s="18"/>
    </row>
    <row r="640" spans="1:8">
      <c r="A640" s="11"/>
      <c r="B640" s="11"/>
      <c r="C640" s="11"/>
      <c r="D640" s="10"/>
      <c r="E640" s="18"/>
      <c r="F640" s="18"/>
      <c r="G640" s="18"/>
      <c r="H640" s="18"/>
    </row>
    <row r="641" spans="1:8">
      <c r="A641" s="11"/>
      <c r="B641" s="11"/>
      <c r="C641" s="11"/>
      <c r="D641" s="10"/>
      <c r="E641" s="18"/>
      <c r="F641" s="18"/>
      <c r="G641" s="18"/>
      <c r="H641" s="18"/>
    </row>
    <row r="642" spans="1:8">
      <c r="A642" s="11"/>
      <c r="B642" s="11"/>
      <c r="C642" s="11"/>
      <c r="D642" s="10"/>
      <c r="E642" s="18"/>
      <c r="F642" s="18"/>
      <c r="G642" s="18"/>
      <c r="H642" s="18"/>
    </row>
    <row r="643" spans="1:8">
      <c r="A643" s="11"/>
      <c r="B643" s="11"/>
      <c r="C643" s="11"/>
      <c r="D643" s="10"/>
      <c r="E643" s="18"/>
      <c r="F643" s="18"/>
      <c r="G643" s="18"/>
      <c r="H643" s="18"/>
    </row>
    <row r="644" spans="1:8">
      <c r="A644" s="11"/>
      <c r="B644" s="11"/>
      <c r="C644" s="11"/>
      <c r="D644" s="10"/>
      <c r="E644" s="18"/>
      <c r="F644" s="18"/>
      <c r="G644" s="18"/>
      <c r="H644" s="18"/>
    </row>
    <row r="645" spans="1:8">
      <c r="A645" s="11"/>
      <c r="B645" s="11"/>
      <c r="C645" s="11"/>
      <c r="D645" s="10"/>
      <c r="E645" s="18"/>
      <c r="F645" s="18"/>
      <c r="G645" s="18"/>
      <c r="H645" s="18"/>
    </row>
    <row r="646" spans="1:8">
      <c r="A646" s="11"/>
      <c r="B646" s="11"/>
      <c r="C646" s="11"/>
      <c r="D646" s="10"/>
      <c r="E646" s="18"/>
      <c r="F646" s="18"/>
      <c r="G646" s="18"/>
      <c r="H646" s="18"/>
    </row>
    <row r="647" spans="1:8">
      <c r="A647" s="11"/>
      <c r="B647" s="11"/>
      <c r="C647" s="11"/>
      <c r="D647" s="10"/>
      <c r="E647" s="18"/>
      <c r="F647" s="18"/>
      <c r="G647" s="18"/>
      <c r="H647" s="18"/>
    </row>
    <row r="648" spans="1:8">
      <c r="A648" s="11"/>
      <c r="B648" s="11"/>
      <c r="C648" s="11"/>
      <c r="D648" s="10"/>
      <c r="E648" s="18"/>
      <c r="F648" s="18"/>
      <c r="G648" s="18"/>
      <c r="H648" s="18"/>
    </row>
    <row r="649" spans="1:8">
      <c r="A649" s="11"/>
      <c r="B649" s="11"/>
      <c r="C649" s="11"/>
      <c r="D649" s="10"/>
      <c r="E649" s="18"/>
      <c r="F649" s="18"/>
      <c r="G649" s="18"/>
      <c r="H649" s="18"/>
    </row>
    <row r="650" spans="1:8">
      <c r="A650" s="11"/>
      <c r="B650" s="11"/>
      <c r="C650" s="11"/>
      <c r="D650" s="10"/>
      <c r="E650" s="18"/>
      <c r="F650" s="18"/>
      <c r="G650" s="18"/>
      <c r="H650" s="18"/>
    </row>
    <row r="651" spans="1:8">
      <c r="A651" s="11"/>
      <c r="B651" s="11"/>
      <c r="C651" s="11"/>
      <c r="D651" s="10"/>
      <c r="E651" s="18"/>
      <c r="F651" s="18"/>
      <c r="G651" s="18"/>
      <c r="H651" s="18"/>
    </row>
    <row r="652" spans="1:8">
      <c r="A652" s="11"/>
      <c r="B652" s="11"/>
      <c r="C652" s="11"/>
      <c r="D652" s="10"/>
      <c r="E652" s="18"/>
      <c r="F652" s="18"/>
      <c r="G652" s="18"/>
      <c r="H652" s="18"/>
    </row>
    <row r="653" spans="1:8">
      <c r="A653" s="11"/>
      <c r="B653" s="11"/>
      <c r="C653" s="11"/>
      <c r="D653" s="10"/>
      <c r="E653" s="18"/>
      <c r="F653" s="18"/>
      <c r="G653" s="18"/>
      <c r="H653" s="18"/>
    </row>
    <row r="654" spans="1:8">
      <c r="A654" s="11"/>
      <c r="B654" s="11"/>
      <c r="C654" s="11"/>
      <c r="D654" s="10"/>
      <c r="E654" s="18"/>
      <c r="F654" s="18"/>
      <c r="G654" s="18"/>
      <c r="H654" s="18"/>
    </row>
    <row r="655" spans="1:8">
      <c r="A655" s="11"/>
      <c r="B655" s="11"/>
      <c r="C655" s="11"/>
      <c r="D655" s="10"/>
      <c r="E655" s="18"/>
      <c r="F655" s="18"/>
      <c r="G655" s="18"/>
      <c r="H655" s="18"/>
    </row>
    <row r="656" spans="1:8">
      <c r="A656" s="11"/>
      <c r="B656" s="11"/>
      <c r="C656" s="11"/>
      <c r="D656" s="10"/>
      <c r="E656" s="18"/>
      <c r="F656" s="18"/>
      <c r="G656" s="18"/>
      <c r="H656" s="18"/>
    </row>
    <row r="657" spans="1:8">
      <c r="A657" s="11"/>
      <c r="B657" s="11"/>
      <c r="C657" s="11"/>
      <c r="D657" s="10"/>
      <c r="E657" s="18"/>
      <c r="F657" s="18"/>
      <c r="G657" s="18"/>
      <c r="H657" s="18"/>
    </row>
    <row r="658" spans="1:8">
      <c r="A658" s="11"/>
      <c r="B658" s="11"/>
      <c r="C658" s="11"/>
      <c r="D658" s="10"/>
      <c r="E658" s="18"/>
      <c r="F658" s="18"/>
      <c r="G658" s="18"/>
      <c r="H658" s="18"/>
    </row>
    <row r="659" spans="1:8">
      <c r="A659" s="11"/>
      <c r="B659" s="11"/>
      <c r="C659" s="11"/>
      <c r="D659" s="10"/>
      <c r="E659" s="18"/>
      <c r="F659" s="18"/>
      <c r="G659" s="18"/>
      <c r="H659" s="18"/>
    </row>
    <row r="660" spans="1:8">
      <c r="A660" s="11"/>
      <c r="B660" s="11"/>
      <c r="C660" s="11"/>
      <c r="D660" s="10"/>
      <c r="E660" s="18"/>
      <c r="F660" s="18"/>
      <c r="G660" s="18"/>
      <c r="H660" s="18"/>
    </row>
    <row r="661" spans="1:8">
      <c r="A661" s="11"/>
      <c r="B661" s="11"/>
      <c r="C661" s="11"/>
      <c r="D661" s="10"/>
      <c r="E661" s="18"/>
      <c r="F661" s="18"/>
      <c r="G661" s="18"/>
      <c r="H661" s="18"/>
    </row>
    <row r="662" spans="1:8">
      <c r="A662" s="11"/>
      <c r="B662" s="11"/>
      <c r="C662" s="11"/>
      <c r="D662" s="10"/>
      <c r="E662" s="18"/>
      <c r="F662" s="18"/>
      <c r="G662" s="18"/>
      <c r="H662" s="18"/>
    </row>
    <row r="663" spans="1:8">
      <c r="A663" s="11"/>
      <c r="B663" s="11"/>
      <c r="C663" s="11"/>
      <c r="D663" s="10"/>
      <c r="E663" s="18"/>
      <c r="F663" s="18"/>
      <c r="G663" s="18"/>
      <c r="H663" s="18"/>
    </row>
    <row r="664" spans="1:8">
      <c r="A664" s="11"/>
      <c r="B664" s="11"/>
      <c r="C664" s="11"/>
      <c r="D664" s="10"/>
      <c r="E664" s="18"/>
      <c r="F664" s="18"/>
      <c r="G664" s="18"/>
      <c r="H664" s="18"/>
    </row>
    <row r="665" spans="1:8">
      <c r="A665" s="11"/>
      <c r="B665" s="11"/>
      <c r="C665" s="11"/>
      <c r="D665" s="10"/>
      <c r="E665" s="18"/>
      <c r="F665" s="18"/>
      <c r="G665" s="18"/>
      <c r="H665" s="18"/>
    </row>
    <row r="666" spans="1:8">
      <c r="A666" s="11"/>
      <c r="B666" s="11"/>
      <c r="C666" s="11"/>
      <c r="D666" s="10"/>
      <c r="E666" s="18"/>
      <c r="F666" s="18"/>
      <c r="G666" s="18"/>
      <c r="H666" s="18"/>
    </row>
    <row r="667" spans="1:8">
      <c r="A667" s="11"/>
      <c r="B667" s="11"/>
      <c r="C667" s="11"/>
      <c r="D667" s="10"/>
      <c r="E667" s="18"/>
      <c r="F667" s="18"/>
      <c r="G667" s="18"/>
      <c r="H667" s="18"/>
    </row>
    <row r="668" spans="1:8">
      <c r="A668" s="11"/>
      <c r="B668" s="11"/>
      <c r="C668" s="11"/>
      <c r="D668" s="10"/>
      <c r="E668" s="18"/>
      <c r="F668" s="18"/>
      <c r="G668" s="18"/>
      <c r="H668" s="18"/>
    </row>
    <row r="669" spans="1:8">
      <c r="A669" s="11"/>
      <c r="B669" s="11"/>
      <c r="C669" s="11"/>
      <c r="D669" s="10"/>
      <c r="E669" s="18"/>
      <c r="F669" s="18"/>
      <c r="G669" s="18"/>
      <c r="H669" s="18"/>
    </row>
    <row r="670" spans="1:8">
      <c r="A670" s="11"/>
      <c r="B670" s="11"/>
      <c r="C670" s="11"/>
      <c r="D670" s="10"/>
      <c r="E670" s="18"/>
      <c r="F670" s="18"/>
      <c r="G670" s="18"/>
      <c r="H670" s="18"/>
    </row>
    <row r="671" spans="1:8">
      <c r="A671" s="11"/>
      <c r="B671" s="11"/>
      <c r="C671" s="11"/>
      <c r="D671" s="10"/>
      <c r="E671" s="18"/>
      <c r="F671" s="18"/>
      <c r="G671" s="18"/>
      <c r="H671" s="18"/>
    </row>
    <row r="672" spans="1:8">
      <c r="A672" s="11"/>
      <c r="B672" s="11"/>
      <c r="C672" s="11"/>
      <c r="D672" s="10"/>
      <c r="E672" s="18"/>
      <c r="F672" s="18"/>
      <c r="G672" s="18"/>
      <c r="H672" s="18"/>
    </row>
    <row r="673" spans="1:8">
      <c r="A673" s="11"/>
      <c r="B673" s="11"/>
      <c r="C673" s="11"/>
      <c r="D673" s="10"/>
      <c r="E673" s="18"/>
      <c r="F673" s="18"/>
      <c r="G673" s="18"/>
      <c r="H673" s="18"/>
    </row>
    <row r="674" spans="1:8">
      <c r="A674" s="11"/>
      <c r="B674" s="11"/>
      <c r="C674" s="11"/>
      <c r="D674" s="10"/>
      <c r="E674" s="18"/>
      <c r="F674" s="18"/>
      <c r="G674" s="18"/>
      <c r="H674" s="18"/>
    </row>
    <row r="675" spans="1:8">
      <c r="A675" s="11"/>
      <c r="B675" s="11"/>
      <c r="C675" s="11"/>
      <c r="D675" s="10"/>
      <c r="E675" s="18"/>
      <c r="F675" s="18"/>
      <c r="G675" s="18"/>
      <c r="H675" s="18"/>
    </row>
    <row r="676" spans="1:8">
      <c r="A676" s="11"/>
      <c r="B676" s="11"/>
      <c r="C676" s="11"/>
      <c r="D676" s="10"/>
      <c r="E676" s="18"/>
      <c r="F676" s="18"/>
      <c r="G676" s="18"/>
      <c r="H676" s="18"/>
    </row>
    <row r="677" spans="1:8">
      <c r="A677" s="11"/>
      <c r="B677" s="11"/>
      <c r="C677" s="11"/>
      <c r="D677" s="10"/>
      <c r="E677" s="18"/>
      <c r="F677" s="18"/>
      <c r="G677" s="18"/>
      <c r="H677" s="18"/>
    </row>
    <row r="678" spans="1:8">
      <c r="A678" s="11"/>
      <c r="B678" s="11"/>
      <c r="C678" s="11"/>
      <c r="D678" s="10"/>
      <c r="E678" s="18"/>
      <c r="F678" s="18"/>
      <c r="G678" s="18"/>
      <c r="H678" s="18"/>
    </row>
    <row r="679" spans="1:8">
      <c r="A679" s="11"/>
      <c r="B679" s="11"/>
      <c r="C679" s="11"/>
      <c r="D679" s="10"/>
      <c r="E679" s="19"/>
      <c r="F679" s="19"/>
      <c r="G679" s="19"/>
      <c r="H679" s="19"/>
    </row>
    <row r="680" spans="1:8">
      <c r="A680" s="11" t="s">
        <v>592</v>
      </c>
      <c r="B680" s="11" t="s">
        <v>541</v>
      </c>
      <c r="C680" s="11" t="s">
        <v>593</v>
      </c>
      <c r="D680" s="10"/>
      <c r="E680" s="17" t="s">
        <v>427</v>
      </c>
      <c r="F680" s="17" t="s">
        <v>504</v>
      </c>
      <c r="G680" s="17"/>
      <c r="H680" s="17" t="s">
        <v>508</v>
      </c>
    </row>
    <row r="681" spans="1:8">
      <c r="A681" s="11"/>
      <c r="B681" s="11"/>
      <c r="C681" s="11"/>
      <c r="D681" s="10"/>
      <c r="E681" s="18"/>
      <c r="F681" s="18"/>
      <c r="G681" s="18"/>
      <c r="H681" s="18"/>
    </row>
    <row r="682" spans="1:8">
      <c r="A682" s="11"/>
      <c r="B682" s="11"/>
      <c r="C682" s="11"/>
      <c r="D682" s="10"/>
      <c r="E682" s="18"/>
      <c r="F682" s="18"/>
      <c r="G682" s="18"/>
      <c r="H682" s="18"/>
    </row>
    <row r="683" spans="1:8">
      <c r="A683" s="11"/>
      <c r="B683" s="11"/>
      <c r="C683" s="11"/>
      <c r="D683" s="10"/>
      <c r="E683" s="18"/>
      <c r="F683" s="18"/>
      <c r="G683" s="18"/>
      <c r="H683" s="18"/>
    </row>
    <row r="684" spans="1:8">
      <c r="A684" s="11"/>
      <c r="B684" s="11"/>
      <c r="C684" s="11"/>
      <c r="D684" s="10"/>
      <c r="E684" s="18"/>
      <c r="F684" s="18"/>
      <c r="G684" s="18"/>
      <c r="H684" s="18"/>
    </row>
    <row r="685" spans="1:8">
      <c r="A685" s="11"/>
      <c r="B685" s="11"/>
      <c r="C685" s="11"/>
      <c r="D685" s="10"/>
      <c r="E685" s="18"/>
      <c r="F685" s="18"/>
      <c r="G685" s="18"/>
      <c r="H685" s="18"/>
    </row>
    <row r="686" spans="1:8">
      <c r="A686" s="11"/>
      <c r="B686" s="11"/>
      <c r="C686" s="11"/>
      <c r="D686" s="10"/>
      <c r="E686" s="18"/>
      <c r="F686" s="18"/>
      <c r="G686" s="18"/>
      <c r="H686" s="18"/>
    </row>
    <row r="687" spans="1:8">
      <c r="A687" s="11"/>
      <c r="B687" s="11"/>
      <c r="C687" s="11"/>
      <c r="D687" s="10"/>
      <c r="E687" s="18"/>
      <c r="F687" s="18"/>
      <c r="G687" s="18"/>
      <c r="H687" s="18"/>
    </row>
    <row r="688" spans="1:8">
      <c r="A688" s="11"/>
      <c r="B688" s="11"/>
      <c r="C688" s="11"/>
      <c r="D688" s="10"/>
      <c r="E688" s="18"/>
      <c r="F688" s="18"/>
      <c r="G688" s="18"/>
      <c r="H688" s="18"/>
    </row>
    <row r="689" spans="1:8">
      <c r="A689" s="11"/>
      <c r="B689" s="11"/>
      <c r="C689" s="11"/>
      <c r="D689" s="10"/>
      <c r="E689" s="18"/>
      <c r="F689" s="18"/>
      <c r="G689" s="18"/>
      <c r="H689" s="18"/>
    </row>
    <row r="690" spans="1:8">
      <c r="A690" s="11"/>
      <c r="B690" s="11"/>
      <c r="C690" s="11"/>
      <c r="D690" s="10"/>
      <c r="E690" s="18"/>
      <c r="F690" s="18"/>
      <c r="G690" s="18"/>
      <c r="H690" s="18"/>
    </row>
    <row r="691" spans="1:8">
      <c r="A691" s="11"/>
      <c r="B691" s="11"/>
      <c r="C691" s="11"/>
      <c r="D691" s="10"/>
      <c r="E691" s="18"/>
      <c r="F691" s="18"/>
      <c r="G691" s="18"/>
      <c r="H691" s="18"/>
    </row>
    <row r="692" spans="1:8">
      <c r="A692" s="11"/>
      <c r="B692" s="11"/>
      <c r="C692" s="11"/>
      <c r="D692" s="10"/>
      <c r="E692" s="19"/>
      <c r="F692" s="19"/>
      <c r="G692" s="19"/>
      <c r="H692" s="19"/>
    </row>
    <row r="693" spans="1:8">
      <c r="A693" s="11" t="s">
        <v>595</v>
      </c>
      <c r="B693" s="11"/>
      <c r="C693" s="11" t="s">
        <v>596</v>
      </c>
      <c r="D693" s="10" t="s">
        <v>597</v>
      </c>
      <c r="E693" s="11" t="s">
        <v>417</v>
      </c>
      <c r="F693" s="11" t="s">
        <v>504</v>
      </c>
      <c r="G693" s="11"/>
      <c r="H693" s="10" t="s">
        <v>508</v>
      </c>
    </row>
    <row r="694" spans="1:8">
      <c r="A694" s="11"/>
      <c r="B694" s="11"/>
      <c r="C694" s="11"/>
      <c r="D694" s="10"/>
      <c r="E694" s="11"/>
      <c r="F694" s="11"/>
      <c r="G694" s="11"/>
      <c r="H694" s="10"/>
    </row>
    <row r="695" spans="1:8">
      <c r="A695" s="11"/>
      <c r="B695" s="11"/>
      <c r="C695" s="11"/>
      <c r="D695" s="10"/>
      <c r="E695" s="11"/>
      <c r="F695" s="11"/>
      <c r="G695" s="11"/>
      <c r="H695" s="10"/>
    </row>
    <row r="696" spans="1:8">
      <c r="A696" s="11"/>
      <c r="B696" s="11"/>
      <c r="C696" s="11"/>
      <c r="D696" s="10"/>
      <c r="E696" s="11"/>
      <c r="F696" s="11"/>
      <c r="G696" s="11"/>
      <c r="H696" s="10"/>
    </row>
    <row r="697" spans="1:8">
      <c r="A697" s="11"/>
      <c r="B697" s="11"/>
      <c r="C697" s="11"/>
      <c r="D697" s="10"/>
      <c r="E697" s="11"/>
      <c r="F697" s="11"/>
      <c r="G697" s="11"/>
      <c r="H697" s="10"/>
    </row>
    <row r="698" spans="1:8">
      <c r="A698" s="11"/>
      <c r="B698" s="11"/>
      <c r="C698" s="11"/>
      <c r="D698" s="10"/>
      <c r="E698" s="11"/>
      <c r="F698" s="11"/>
      <c r="G698" s="11"/>
      <c r="H698" s="10"/>
    </row>
    <row r="699" spans="1:8">
      <c r="A699" s="11"/>
      <c r="B699" s="11"/>
      <c r="C699" s="11"/>
      <c r="D699" s="10"/>
      <c r="E699" s="11"/>
      <c r="F699" s="11"/>
      <c r="G699" s="11"/>
      <c r="H699" s="10"/>
    </row>
    <row r="700" spans="1:8">
      <c r="A700" s="11"/>
      <c r="B700" s="11"/>
      <c r="C700" s="11"/>
      <c r="D700" s="10"/>
      <c r="E700" s="11"/>
      <c r="F700" s="11"/>
      <c r="G700" s="11"/>
      <c r="H700" s="10"/>
    </row>
    <row r="701" spans="1:8">
      <c r="A701" s="11"/>
      <c r="B701" s="11"/>
      <c r="C701" s="11"/>
      <c r="D701" s="10"/>
      <c r="E701" s="11"/>
      <c r="F701" s="11"/>
      <c r="G701" s="11"/>
      <c r="H701" s="10"/>
    </row>
    <row r="702" spans="1:8">
      <c r="A702" s="11"/>
      <c r="B702" s="11"/>
      <c r="C702" s="11"/>
      <c r="D702" s="10"/>
      <c r="E702" s="11"/>
      <c r="F702" s="11"/>
      <c r="G702" s="11"/>
      <c r="H702" s="10"/>
    </row>
    <row r="703" spans="1:8">
      <c r="A703" s="11"/>
      <c r="B703" s="11"/>
      <c r="C703" s="11"/>
      <c r="D703" s="10"/>
      <c r="E703" s="11"/>
      <c r="F703" s="11"/>
      <c r="G703" s="11"/>
      <c r="H703" s="10"/>
    </row>
    <row r="704" spans="1:8">
      <c r="A704" s="11"/>
      <c r="B704" s="11"/>
      <c r="C704" s="11"/>
      <c r="D704" s="10"/>
      <c r="E704" s="11"/>
      <c r="F704" s="11"/>
      <c r="G704" s="11"/>
      <c r="H704" s="10"/>
    </row>
    <row r="705" spans="1:8">
      <c r="A705" s="11"/>
      <c r="B705" s="11"/>
      <c r="C705" s="11"/>
      <c r="D705" s="10"/>
      <c r="E705" s="11"/>
      <c r="F705" s="11"/>
      <c r="G705" s="11"/>
      <c r="H705" s="10"/>
    </row>
    <row r="706" ht="40" customHeight="1" spans="1:8">
      <c r="A706" s="11" t="s">
        <v>598</v>
      </c>
      <c r="B706" s="11"/>
      <c r="C706" s="11" t="s">
        <v>599</v>
      </c>
      <c r="D706" s="10" t="s">
        <v>600</v>
      </c>
      <c r="E706" s="11" t="s">
        <v>601</v>
      </c>
      <c r="F706" s="11" t="s">
        <v>135</v>
      </c>
      <c r="G706" s="16"/>
      <c r="H706" s="10" t="s">
        <v>371</v>
      </c>
    </row>
    <row r="707" spans="1:8">
      <c r="A707" s="11" t="s">
        <v>602</v>
      </c>
      <c r="B707" s="11"/>
      <c r="C707" s="11" t="s">
        <v>603</v>
      </c>
      <c r="D707" s="10" t="s">
        <v>604</v>
      </c>
      <c r="E707" s="11" t="s">
        <v>417</v>
      </c>
      <c r="F707" s="11" t="s">
        <v>513</v>
      </c>
      <c r="G707" s="11"/>
      <c r="H707" s="10" t="s">
        <v>508</v>
      </c>
    </row>
    <row r="708" spans="1:8">
      <c r="A708" s="11"/>
      <c r="B708" s="11"/>
      <c r="C708" s="11"/>
      <c r="D708" s="10"/>
      <c r="E708" s="11"/>
      <c r="F708" s="11"/>
      <c r="G708" s="11"/>
      <c r="H708" s="10"/>
    </row>
    <row r="709" spans="1:8">
      <c r="A709" s="11"/>
      <c r="B709" s="11"/>
      <c r="C709" s="11"/>
      <c r="D709" s="10"/>
      <c r="E709" s="11"/>
      <c r="F709" s="11"/>
      <c r="G709" s="11"/>
      <c r="H709" s="10"/>
    </row>
    <row r="710" spans="1:8">
      <c r="A710" s="11"/>
      <c r="B710" s="11"/>
      <c r="C710" s="11"/>
      <c r="D710" s="10"/>
      <c r="E710" s="11"/>
      <c r="F710" s="11"/>
      <c r="G710" s="11"/>
      <c r="H710" s="10"/>
    </row>
    <row r="711" spans="1:8">
      <c r="A711" s="11"/>
      <c r="B711" s="11"/>
      <c r="C711" s="11"/>
      <c r="D711" s="10"/>
      <c r="E711" s="11"/>
      <c r="F711" s="11"/>
      <c r="G711" s="11"/>
      <c r="H711" s="10"/>
    </row>
    <row r="712" spans="1:8">
      <c r="A712" s="11"/>
      <c r="B712" s="11"/>
      <c r="C712" s="11"/>
      <c r="D712" s="10"/>
      <c r="E712" s="11"/>
      <c r="F712" s="11"/>
      <c r="G712" s="11"/>
      <c r="H712" s="10"/>
    </row>
    <row r="713" spans="1:8">
      <c r="A713" s="11"/>
      <c r="B713" s="11"/>
      <c r="C713" s="11"/>
      <c r="D713" s="10"/>
      <c r="E713" s="11"/>
      <c r="F713" s="11"/>
      <c r="G713" s="11"/>
      <c r="H713" s="10"/>
    </row>
    <row r="714" spans="1:8">
      <c r="A714" s="11"/>
      <c r="B714" s="11"/>
      <c r="C714" s="11"/>
      <c r="D714" s="10"/>
      <c r="E714" s="11"/>
      <c r="F714" s="11"/>
      <c r="G714" s="11"/>
      <c r="H714" s="10"/>
    </row>
    <row r="715" spans="1:8">
      <c r="A715" s="11"/>
      <c r="B715" s="11"/>
      <c r="C715" s="11"/>
      <c r="D715" s="10"/>
      <c r="E715" s="11"/>
      <c r="F715" s="11"/>
      <c r="G715" s="11"/>
      <c r="H715" s="10"/>
    </row>
    <row r="716" spans="1:8">
      <c r="A716" s="11"/>
      <c r="B716" s="11"/>
      <c r="C716" s="11"/>
      <c r="D716" s="10"/>
      <c r="E716" s="11"/>
      <c r="F716" s="11"/>
      <c r="G716" s="11"/>
      <c r="H716" s="10"/>
    </row>
    <row r="717" spans="1:8">
      <c r="A717" s="11"/>
      <c r="B717" s="11"/>
      <c r="C717" s="11"/>
      <c r="D717" s="10"/>
      <c r="E717" s="11"/>
      <c r="F717" s="11"/>
      <c r="G717" s="11"/>
      <c r="H717" s="10"/>
    </row>
    <row r="718" spans="1:8">
      <c r="A718" s="11"/>
      <c r="B718" s="11"/>
      <c r="C718" s="11"/>
      <c r="D718" s="10"/>
      <c r="E718" s="11"/>
      <c r="F718" s="11"/>
      <c r="G718" s="11"/>
      <c r="H718" s="10"/>
    </row>
    <row r="719" spans="1:8">
      <c r="A719" s="11"/>
      <c r="B719" s="11"/>
      <c r="C719" s="11"/>
      <c r="D719" s="10"/>
      <c r="E719" s="11"/>
      <c r="F719" s="11"/>
      <c r="G719" s="11"/>
      <c r="H719" s="10"/>
    </row>
    <row r="720" spans="1:8">
      <c r="A720" s="11"/>
      <c r="B720" s="11"/>
      <c r="C720" s="11"/>
      <c r="D720" s="10"/>
      <c r="E720" s="11"/>
      <c r="F720" s="11"/>
      <c r="G720" s="11"/>
      <c r="H720" s="10"/>
    </row>
    <row r="721" spans="1:8">
      <c r="A721" s="11"/>
      <c r="B721" s="11"/>
      <c r="C721" s="11"/>
      <c r="D721" s="10"/>
      <c r="E721" s="11"/>
      <c r="F721" s="11"/>
      <c r="G721" s="11"/>
      <c r="H721" s="10"/>
    </row>
    <row r="722" spans="1:8">
      <c r="A722" s="11"/>
      <c r="B722" s="11"/>
      <c r="C722" s="11"/>
      <c r="D722" s="10"/>
      <c r="E722" s="11"/>
      <c r="F722" s="11"/>
      <c r="G722" s="11"/>
      <c r="H722" s="10"/>
    </row>
    <row r="723" spans="1:8">
      <c r="A723" s="11"/>
      <c r="B723" s="11"/>
      <c r="C723" s="11"/>
      <c r="D723" s="10"/>
      <c r="E723" s="11"/>
      <c r="F723" s="11"/>
      <c r="G723" s="11"/>
      <c r="H723" s="10"/>
    </row>
    <row r="724" spans="1:8">
      <c r="A724" s="11"/>
      <c r="B724" s="11"/>
      <c r="C724" s="11"/>
      <c r="D724" s="10"/>
      <c r="E724" s="11"/>
      <c r="F724" s="11"/>
      <c r="G724" s="11"/>
      <c r="H724" s="10"/>
    </row>
    <row r="725" spans="1:8">
      <c r="A725" s="11"/>
      <c r="B725" s="11"/>
      <c r="C725" s="11"/>
      <c r="D725" s="10"/>
      <c r="E725" s="11"/>
      <c r="F725" s="11"/>
      <c r="G725" s="11"/>
      <c r="H725" s="10"/>
    </row>
    <row r="726" s="1" customFormat="1" spans="1:8">
      <c r="A726" s="11"/>
      <c r="B726" s="11"/>
      <c r="C726" s="11"/>
      <c r="D726" s="10"/>
      <c r="E726" s="11"/>
      <c r="F726" s="11"/>
      <c r="G726" s="11"/>
      <c r="H726" s="10"/>
    </row>
    <row r="727" s="1" customFormat="1" ht="18" customHeight="1" spans="1:8">
      <c r="A727" s="11"/>
      <c r="B727" s="11"/>
      <c r="C727" s="11"/>
      <c r="D727" s="10"/>
      <c r="E727" s="11"/>
      <c r="F727" s="11"/>
      <c r="G727" s="11"/>
      <c r="H727" s="10"/>
    </row>
    <row r="728" s="1" customFormat="1" ht="12" customHeight="1" spans="1:8">
      <c r="A728" s="11"/>
      <c r="B728" s="11"/>
      <c r="C728" s="11"/>
      <c r="D728" s="10"/>
      <c r="E728" s="11"/>
      <c r="F728" s="11"/>
      <c r="G728" s="11"/>
      <c r="H728" s="10"/>
    </row>
    <row r="729" s="1" customFormat="1" spans="1:8">
      <c r="A729" s="11"/>
      <c r="B729" s="11"/>
      <c r="C729" s="11"/>
      <c r="D729" s="10"/>
      <c r="E729" s="11"/>
      <c r="F729" s="11"/>
      <c r="G729" s="11"/>
      <c r="H729" s="10"/>
    </row>
    <row r="730" s="1" customFormat="1" ht="16" customHeight="1" spans="1:8">
      <c r="A730" s="11" t="s">
        <v>605</v>
      </c>
      <c r="B730" s="11"/>
      <c r="C730" s="11" t="s">
        <v>606</v>
      </c>
      <c r="D730" s="10" t="s">
        <v>607</v>
      </c>
      <c r="E730" s="11" t="s">
        <v>608</v>
      </c>
      <c r="F730" s="11" t="s">
        <v>504</v>
      </c>
      <c r="G730" s="11"/>
      <c r="H730" s="10" t="s">
        <v>371</v>
      </c>
    </row>
    <row r="731" s="1" customFormat="1" ht="16" customHeight="1" spans="1:8">
      <c r="A731" s="11"/>
      <c r="B731" s="11"/>
      <c r="C731" s="11"/>
      <c r="D731" s="10"/>
      <c r="E731" s="11"/>
      <c r="F731" s="11"/>
      <c r="G731" s="11"/>
      <c r="H731" s="10"/>
    </row>
    <row r="732" s="1" customFormat="1" ht="16" customHeight="1" spans="1:8">
      <c r="A732" s="11"/>
      <c r="B732" s="11"/>
      <c r="C732" s="11"/>
      <c r="D732" s="10"/>
      <c r="E732" s="11"/>
      <c r="F732" s="11"/>
      <c r="G732" s="11"/>
      <c r="H732" s="10"/>
    </row>
    <row r="733" s="1" customFormat="1" ht="16" customHeight="1" spans="1:8">
      <c r="A733" s="11"/>
      <c r="B733" s="11"/>
      <c r="C733" s="11"/>
      <c r="D733" s="10"/>
      <c r="E733" s="11"/>
      <c r="F733" s="11"/>
      <c r="G733" s="11"/>
      <c r="H733" s="10"/>
    </row>
    <row r="734" s="1" customFormat="1" ht="16" customHeight="1" spans="1:8">
      <c r="A734" s="11"/>
      <c r="B734" s="11"/>
      <c r="C734" s="11" t="s">
        <v>609</v>
      </c>
      <c r="D734" s="10"/>
      <c r="E734" s="11"/>
      <c r="F734" s="11" t="s">
        <v>371</v>
      </c>
      <c r="G734" s="11"/>
      <c r="H734" s="10" t="s">
        <v>371</v>
      </c>
    </row>
    <row r="735" s="1" customFormat="1" spans="1:8">
      <c r="A735" s="11"/>
      <c r="B735" s="11"/>
      <c r="C735" s="11"/>
      <c r="D735" s="10"/>
      <c r="E735" s="11"/>
      <c r="F735" s="11"/>
      <c r="G735" s="11"/>
      <c r="H735" s="10"/>
    </row>
    <row r="736" s="1" customFormat="1" spans="1:8">
      <c r="A736" s="11"/>
      <c r="B736" s="11"/>
      <c r="C736" s="11"/>
      <c r="D736" s="10"/>
      <c r="E736" s="11"/>
      <c r="F736" s="11"/>
      <c r="G736" s="11"/>
      <c r="H736" s="10"/>
    </row>
    <row r="737" spans="1:8">
      <c r="A737" s="11" t="s">
        <v>610</v>
      </c>
      <c r="B737" s="11" t="s">
        <v>609</v>
      </c>
      <c r="C737" s="11" t="s">
        <v>611</v>
      </c>
      <c r="D737" s="10" t="s">
        <v>612</v>
      </c>
      <c r="E737" s="11" t="s">
        <v>256</v>
      </c>
      <c r="F737" s="11" t="s">
        <v>613</v>
      </c>
      <c r="G737" s="11"/>
      <c r="H737" s="11" t="s">
        <v>614</v>
      </c>
    </row>
    <row r="738" spans="1:8">
      <c r="A738" s="11"/>
      <c r="B738" s="11"/>
      <c r="C738" s="11"/>
      <c r="D738" s="10"/>
      <c r="E738" s="11"/>
      <c r="F738" s="11"/>
      <c r="G738" s="11"/>
      <c r="H738" s="11"/>
    </row>
    <row r="739" spans="1:8">
      <c r="A739" s="11"/>
      <c r="B739" s="11"/>
      <c r="C739" s="11"/>
      <c r="D739" s="10"/>
      <c r="E739" s="11"/>
      <c r="F739" s="11"/>
      <c r="G739" s="11"/>
      <c r="H739" s="11"/>
    </row>
    <row r="740" spans="1:8">
      <c r="A740" s="11"/>
      <c r="B740" s="11"/>
      <c r="C740" s="11"/>
      <c r="D740" s="10"/>
      <c r="E740" s="11"/>
      <c r="F740" s="11"/>
      <c r="G740" s="11"/>
      <c r="H740" s="11"/>
    </row>
    <row r="741" spans="1:8">
      <c r="A741" s="11"/>
      <c r="B741" s="11"/>
      <c r="C741" s="11"/>
      <c r="D741" s="10"/>
      <c r="E741" s="11"/>
      <c r="F741" s="11"/>
      <c r="G741" s="11"/>
      <c r="H741" s="11"/>
    </row>
    <row r="742" spans="1:8">
      <c r="A742" s="11"/>
      <c r="B742" s="11"/>
      <c r="C742" s="11"/>
      <c r="D742" s="10"/>
      <c r="E742" s="11"/>
      <c r="F742" s="11"/>
      <c r="G742" s="11"/>
      <c r="H742" s="11"/>
    </row>
    <row r="743" spans="1:8">
      <c r="A743" s="11"/>
      <c r="B743" s="11"/>
      <c r="C743" s="11"/>
      <c r="D743" s="10"/>
      <c r="E743" s="11"/>
      <c r="F743" s="11"/>
      <c r="G743" s="11"/>
      <c r="H743" s="11"/>
    </row>
    <row r="744" spans="1:8">
      <c r="A744" s="11"/>
      <c r="B744" s="11"/>
      <c r="C744" s="11"/>
      <c r="D744" s="10"/>
      <c r="E744" s="11"/>
      <c r="F744" s="11"/>
      <c r="G744" s="11"/>
      <c r="H744" s="11"/>
    </row>
    <row r="745" spans="1:8">
      <c r="A745" s="11"/>
      <c r="B745" s="11"/>
      <c r="C745" s="11"/>
      <c r="D745" s="10"/>
      <c r="E745" s="11"/>
      <c r="F745" s="11"/>
      <c r="G745" s="11"/>
      <c r="H745" s="11"/>
    </row>
    <row r="746" spans="1:8">
      <c r="A746" s="11"/>
      <c r="B746" s="11"/>
      <c r="C746" s="11"/>
      <c r="D746" s="10"/>
      <c r="E746" s="11"/>
      <c r="F746" s="11"/>
      <c r="G746" s="11"/>
      <c r="H746" s="11"/>
    </row>
    <row r="747" ht="21" customHeight="1" spans="1:8">
      <c r="A747" s="11"/>
      <c r="B747" s="11"/>
      <c r="C747" s="11"/>
      <c r="D747" s="10"/>
      <c r="E747" s="11"/>
      <c r="F747" s="11"/>
      <c r="G747" s="11"/>
      <c r="H747" s="11"/>
    </row>
    <row r="748" ht="18" customHeight="1" spans="1:8">
      <c r="A748" s="11"/>
      <c r="B748" s="11"/>
      <c r="C748" s="11"/>
      <c r="D748" s="10"/>
      <c r="E748" s="11"/>
      <c r="F748" s="11"/>
      <c r="G748" s="11"/>
      <c r="H748" s="11"/>
    </row>
    <row r="749" spans="1:8">
      <c r="A749" s="11"/>
      <c r="B749" s="11"/>
      <c r="C749" s="11"/>
      <c r="D749" s="10"/>
      <c r="E749" s="11"/>
      <c r="F749" s="11"/>
      <c r="G749" s="11"/>
      <c r="H749" s="11"/>
    </row>
    <row r="750" spans="1:8">
      <c r="A750" s="11"/>
      <c r="B750" s="11"/>
      <c r="C750" s="11"/>
      <c r="D750" s="10"/>
      <c r="E750" s="11"/>
      <c r="F750" s="11"/>
      <c r="G750" s="11"/>
      <c r="H750" s="11"/>
    </row>
    <row r="751" spans="1:8">
      <c r="A751" s="11"/>
      <c r="B751" s="11"/>
      <c r="C751" s="11"/>
      <c r="D751" s="10"/>
      <c r="E751" s="11"/>
      <c r="F751" s="11"/>
      <c r="G751" s="11"/>
      <c r="H751" s="11"/>
    </row>
    <row r="752" spans="1:8">
      <c r="A752" s="11"/>
      <c r="B752" s="11"/>
      <c r="C752" s="11"/>
      <c r="D752" s="10"/>
      <c r="E752" s="11"/>
      <c r="F752" s="11"/>
      <c r="G752" s="11"/>
      <c r="H752" s="11"/>
    </row>
    <row r="753" spans="1:8">
      <c r="A753" s="11"/>
      <c r="B753" s="11"/>
      <c r="C753" s="11"/>
      <c r="D753" s="10"/>
      <c r="E753" s="11"/>
      <c r="F753" s="11"/>
      <c r="G753" s="11"/>
      <c r="H753" s="11"/>
    </row>
    <row r="754" spans="1:8">
      <c r="A754" s="11"/>
      <c r="B754" s="11"/>
      <c r="C754" s="11"/>
      <c r="D754" s="10"/>
      <c r="E754" s="11"/>
      <c r="F754" s="11"/>
      <c r="G754" s="11"/>
      <c r="H754" s="11"/>
    </row>
    <row r="755" spans="1:8">
      <c r="A755" s="11"/>
      <c r="B755" s="11"/>
      <c r="C755" s="11"/>
      <c r="D755" s="10"/>
      <c r="E755" s="11"/>
      <c r="F755" s="11"/>
      <c r="G755" s="11"/>
      <c r="H755" s="11"/>
    </row>
    <row r="756" spans="1:8">
      <c r="A756" s="11"/>
      <c r="B756" s="11"/>
      <c r="C756" s="11"/>
      <c r="D756" s="10"/>
      <c r="E756" s="11"/>
      <c r="F756" s="11"/>
      <c r="G756" s="11"/>
      <c r="H756" s="11"/>
    </row>
    <row r="757" spans="1:8">
      <c r="A757" s="11"/>
      <c r="B757" s="11"/>
      <c r="C757" s="11"/>
      <c r="D757" s="10"/>
      <c r="E757" s="11"/>
      <c r="F757" s="11"/>
      <c r="G757" s="11"/>
      <c r="H757" s="11"/>
    </row>
    <row r="758" spans="1:8">
      <c r="A758" s="11"/>
      <c r="B758" s="11"/>
      <c r="C758" s="11"/>
      <c r="D758" s="10"/>
      <c r="E758" s="11"/>
      <c r="F758" s="11"/>
      <c r="G758" s="11"/>
      <c r="H758" s="11"/>
    </row>
    <row r="759" spans="1:8">
      <c r="A759" s="11"/>
      <c r="B759" s="11"/>
      <c r="C759" s="11"/>
      <c r="D759" s="10"/>
      <c r="E759" s="11"/>
      <c r="F759" s="11"/>
      <c r="G759" s="11"/>
      <c r="H759" s="11"/>
    </row>
    <row r="760" spans="1:8">
      <c r="A760" s="11"/>
      <c r="B760" s="11"/>
      <c r="C760" s="11"/>
      <c r="D760" s="10"/>
      <c r="E760" s="11"/>
      <c r="F760" s="11"/>
      <c r="G760" s="11"/>
      <c r="H760" s="11"/>
    </row>
    <row r="761" spans="1:8">
      <c r="A761" s="11"/>
      <c r="B761" s="11"/>
      <c r="C761" s="11"/>
      <c r="D761" s="10"/>
      <c r="E761" s="11"/>
      <c r="F761" s="11"/>
      <c r="G761" s="11"/>
      <c r="H761" s="11"/>
    </row>
    <row r="762" spans="1:8">
      <c r="A762" s="11"/>
      <c r="B762" s="11"/>
      <c r="C762" s="11"/>
      <c r="D762" s="10"/>
      <c r="E762" s="11"/>
      <c r="F762" s="11"/>
      <c r="G762" s="11"/>
      <c r="H762" s="11"/>
    </row>
    <row r="763" spans="1:8">
      <c r="A763" s="11"/>
      <c r="B763" s="11"/>
      <c r="C763" s="11"/>
      <c r="D763" s="10"/>
      <c r="E763" s="11"/>
      <c r="F763" s="11"/>
      <c r="G763" s="11"/>
      <c r="H763" s="11"/>
    </row>
    <row r="764" spans="1:8">
      <c r="A764" s="11"/>
      <c r="B764" s="11"/>
      <c r="C764" s="11"/>
      <c r="D764" s="10"/>
      <c r="E764" s="11"/>
      <c r="F764" s="11"/>
      <c r="G764" s="11"/>
      <c r="H764" s="11"/>
    </row>
    <row r="765" spans="1:8">
      <c r="A765" s="11"/>
      <c r="B765" s="11"/>
      <c r="C765" s="11"/>
      <c r="D765" s="10"/>
      <c r="E765" s="11"/>
      <c r="F765" s="11"/>
      <c r="G765" s="11"/>
      <c r="H765" s="11"/>
    </row>
    <row r="766" spans="1:8">
      <c r="A766" s="11"/>
      <c r="B766" s="11"/>
      <c r="C766" s="11"/>
      <c r="D766" s="10"/>
      <c r="E766" s="11"/>
      <c r="F766" s="11"/>
      <c r="G766" s="11"/>
      <c r="H766" s="11"/>
    </row>
    <row r="767" spans="1:8">
      <c r="A767" s="11"/>
      <c r="B767" s="11"/>
      <c r="C767" s="11"/>
      <c r="D767" s="10"/>
      <c r="E767" s="11"/>
      <c r="F767" s="11"/>
      <c r="G767" s="11"/>
      <c r="H767" s="11"/>
    </row>
    <row r="768" spans="1:8">
      <c r="A768" s="11"/>
      <c r="B768" s="11"/>
      <c r="C768" s="11"/>
      <c r="D768" s="10"/>
      <c r="E768" s="11"/>
      <c r="F768" s="11"/>
      <c r="G768" s="11"/>
      <c r="H768" s="11"/>
    </row>
    <row r="769" spans="1:8">
      <c r="A769" s="11"/>
      <c r="B769" s="11"/>
      <c r="C769" s="11"/>
      <c r="D769" s="10"/>
      <c r="E769" s="11"/>
      <c r="F769" s="11"/>
      <c r="G769" s="11"/>
      <c r="H769" s="11"/>
    </row>
    <row r="770" spans="1:8">
      <c r="A770" s="11"/>
      <c r="B770" s="11"/>
      <c r="C770" s="11"/>
      <c r="D770" s="10"/>
      <c r="E770" s="11"/>
      <c r="F770" s="11"/>
      <c r="G770" s="11"/>
      <c r="H770" s="11"/>
    </row>
    <row r="771" spans="1:8">
      <c r="A771" s="11"/>
      <c r="B771" s="11"/>
      <c r="C771" s="11"/>
      <c r="D771" s="10"/>
      <c r="E771" s="11"/>
      <c r="F771" s="11"/>
      <c r="G771" s="11"/>
      <c r="H771" s="11"/>
    </row>
    <row r="772" spans="1:8">
      <c r="A772" s="11"/>
      <c r="B772" s="11"/>
      <c r="C772" s="11"/>
      <c r="D772" s="10"/>
      <c r="E772" s="11"/>
      <c r="F772" s="11"/>
      <c r="G772" s="11"/>
      <c r="H772" s="11"/>
    </row>
    <row r="773" spans="1:8">
      <c r="A773" s="11"/>
      <c r="B773" s="11"/>
      <c r="C773" s="11"/>
      <c r="D773" s="10"/>
      <c r="E773" s="11"/>
      <c r="F773" s="11"/>
      <c r="G773" s="11"/>
      <c r="H773" s="11"/>
    </row>
    <row r="774" spans="1:8">
      <c r="A774" s="11"/>
      <c r="B774" s="11"/>
      <c r="C774" s="11"/>
      <c r="D774" s="10"/>
      <c r="E774" s="11"/>
      <c r="F774" s="11"/>
      <c r="G774" s="11"/>
      <c r="H774" s="11"/>
    </row>
    <row r="775" spans="1:8">
      <c r="A775" s="11"/>
      <c r="B775" s="11"/>
      <c r="C775" s="11"/>
      <c r="D775" s="10"/>
      <c r="E775" s="11"/>
      <c r="F775" s="11"/>
      <c r="G775" s="11"/>
      <c r="H775" s="11"/>
    </row>
    <row r="776" spans="1:8">
      <c r="A776" s="11"/>
      <c r="B776" s="11"/>
      <c r="C776" s="11"/>
      <c r="D776" s="10"/>
      <c r="E776" s="11"/>
      <c r="F776" s="11"/>
      <c r="G776" s="11"/>
      <c r="H776" s="11"/>
    </row>
    <row r="777" spans="1:8">
      <c r="A777" s="11"/>
      <c r="B777" s="11"/>
      <c r="C777" s="11"/>
      <c r="D777" s="10"/>
      <c r="E777" s="11"/>
      <c r="F777" s="11"/>
      <c r="G777" s="11"/>
      <c r="H777" s="11"/>
    </row>
    <row r="778" spans="1:8">
      <c r="A778" s="11"/>
      <c r="B778" s="11"/>
      <c r="C778" s="11"/>
      <c r="D778" s="10"/>
      <c r="E778" s="11"/>
      <c r="F778" s="11"/>
      <c r="G778" s="11"/>
      <c r="H778" s="11"/>
    </row>
    <row r="779" spans="1:8">
      <c r="A779" s="11"/>
      <c r="B779" s="11"/>
      <c r="C779" s="11"/>
      <c r="D779" s="10"/>
      <c r="E779" s="11"/>
      <c r="F779" s="11"/>
      <c r="G779" s="11"/>
      <c r="H779" s="11"/>
    </row>
    <row r="780" spans="1:8">
      <c r="A780" s="11"/>
      <c r="B780" s="11"/>
      <c r="C780" s="11"/>
      <c r="D780" s="10"/>
      <c r="E780" s="11"/>
      <c r="F780" s="11"/>
      <c r="G780" s="11"/>
      <c r="H780" s="11"/>
    </row>
    <row r="781" spans="1:8">
      <c r="A781" s="11"/>
      <c r="B781" s="11"/>
      <c r="C781" s="11"/>
      <c r="D781" s="10"/>
      <c r="E781" s="11"/>
      <c r="F781" s="11"/>
      <c r="G781" s="11"/>
      <c r="H781" s="11"/>
    </row>
    <row r="782" spans="1:8">
      <c r="A782" s="11"/>
      <c r="B782" s="11"/>
      <c r="C782" s="11"/>
      <c r="D782" s="10"/>
      <c r="E782" s="11"/>
      <c r="F782" s="11"/>
      <c r="G782" s="11"/>
      <c r="H782" s="11"/>
    </row>
    <row r="783" spans="1:8">
      <c r="A783" s="11"/>
      <c r="B783" s="11"/>
      <c r="C783" s="11"/>
      <c r="D783" s="10"/>
      <c r="E783" s="11"/>
      <c r="F783" s="11"/>
      <c r="G783" s="11"/>
      <c r="H783" s="11"/>
    </row>
    <row r="784" spans="1:8">
      <c r="A784" s="11"/>
      <c r="B784" s="11"/>
      <c r="C784" s="11"/>
      <c r="D784" s="10"/>
      <c r="E784" s="11"/>
      <c r="F784" s="11"/>
      <c r="G784" s="11"/>
      <c r="H784" s="11"/>
    </row>
    <row r="785" spans="1:8">
      <c r="A785" s="11"/>
      <c r="B785" s="11"/>
      <c r="C785" s="11"/>
      <c r="D785" s="10"/>
      <c r="E785" s="11"/>
      <c r="F785" s="11"/>
      <c r="G785" s="11"/>
      <c r="H785" s="11"/>
    </row>
    <row r="786" spans="1:8">
      <c r="A786" s="11"/>
      <c r="B786" s="11"/>
      <c r="C786" s="11"/>
      <c r="D786" s="10"/>
      <c r="E786" s="11"/>
      <c r="F786" s="11"/>
      <c r="G786" s="11"/>
      <c r="H786" s="11"/>
    </row>
    <row r="787" spans="1:8">
      <c r="A787" s="11"/>
      <c r="B787" s="11"/>
      <c r="C787" s="11"/>
      <c r="D787" s="10"/>
      <c r="E787" s="11"/>
      <c r="F787" s="11"/>
      <c r="G787" s="11"/>
      <c r="H787" s="11"/>
    </row>
    <row r="788" spans="1:8">
      <c r="A788" s="11"/>
      <c r="B788" s="11"/>
      <c r="C788" s="11"/>
      <c r="D788" s="10"/>
      <c r="E788" s="11"/>
      <c r="F788" s="11"/>
      <c r="G788" s="11"/>
      <c r="H788" s="11"/>
    </row>
    <row r="789" spans="1:8">
      <c r="A789" s="11"/>
      <c r="B789" s="11"/>
      <c r="C789" s="11"/>
      <c r="D789" s="10"/>
      <c r="E789" s="11"/>
      <c r="F789" s="11"/>
      <c r="G789" s="11"/>
      <c r="H789" s="11"/>
    </row>
    <row r="790" spans="1:8">
      <c r="A790" s="11"/>
      <c r="B790" s="11"/>
      <c r="C790" s="11"/>
      <c r="D790" s="10"/>
      <c r="E790" s="11"/>
      <c r="F790" s="11"/>
      <c r="G790" s="11"/>
      <c r="H790" s="11"/>
    </row>
    <row r="791" spans="1:8">
      <c r="A791" s="11"/>
      <c r="B791" s="11"/>
      <c r="C791" s="11"/>
      <c r="D791" s="10"/>
      <c r="E791" s="11"/>
      <c r="F791" s="11"/>
      <c r="G791" s="11"/>
      <c r="H791" s="11"/>
    </row>
    <row r="792" spans="1:8">
      <c r="A792" s="11"/>
      <c r="B792" s="11"/>
      <c r="C792" s="11"/>
      <c r="D792" s="10"/>
      <c r="E792" s="11"/>
      <c r="F792" s="11"/>
      <c r="G792" s="11"/>
      <c r="H792" s="11"/>
    </row>
    <row r="793" spans="1:8">
      <c r="A793" s="11"/>
      <c r="B793" s="11"/>
      <c r="C793" s="11"/>
      <c r="D793" s="10"/>
      <c r="E793" s="11"/>
      <c r="F793" s="11"/>
      <c r="G793" s="11"/>
      <c r="H793" s="11"/>
    </row>
    <row r="794" spans="1:8">
      <c r="A794" s="11" t="s">
        <v>610</v>
      </c>
      <c r="B794" s="11" t="s">
        <v>609</v>
      </c>
      <c r="C794" s="11" t="s">
        <v>611</v>
      </c>
      <c r="D794" s="10"/>
      <c r="E794" s="11" t="s">
        <v>256</v>
      </c>
      <c r="F794" s="11" t="s">
        <v>613</v>
      </c>
      <c r="G794" s="11"/>
      <c r="H794" s="11" t="s">
        <v>614</v>
      </c>
    </row>
    <row r="795" spans="1:8">
      <c r="A795" s="11"/>
      <c r="B795" s="11"/>
      <c r="C795" s="11"/>
      <c r="D795" s="10"/>
      <c r="E795" s="11"/>
      <c r="F795" s="11"/>
      <c r="G795" s="11"/>
      <c r="H795" s="11"/>
    </row>
    <row r="796" spans="1:8">
      <c r="A796" s="11"/>
      <c r="B796" s="11"/>
      <c r="C796" s="11"/>
      <c r="D796" s="10"/>
      <c r="E796" s="11"/>
      <c r="F796" s="11"/>
      <c r="G796" s="11"/>
      <c r="H796" s="11"/>
    </row>
    <row r="797" spans="1:8">
      <c r="A797" s="11"/>
      <c r="B797" s="11"/>
      <c r="C797" s="11"/>
      <c r="D797" s="10"/>
      <c r="E797" s="11"/>
      <c r="F797" s="11"/>
      <c r="G797" s="11"/>
      <c r="H797" s="11"/>
    </row>
    <row r="798" spans="1:8">
      <c r="A798" s="11"/>
      <c r="B798" s="11"/>
      <c r="C798" s="11"/>
      <c r="D798" s="10"/>
      <c r="E798" s="11"/>
      <c r="F798" s="11"/>
      <c r="G798" s="11"/>
      <c r="H798" s="11"/>
    </row>
    <row r="799" spans="1:8">
      <c r="A799" s="11"/>
      <c r="B799" s="11"/>
      <c r="C799" s="11"/>
      <c r="D799" s="10"/>
      <c r="E799" s="11"/>
      <c r="F799" s="11"/>
      <c r="G799" s="11"/>
      <c r="H799" s="11"/>
    </row>
    <row r="800" spans="1:8">
      <c r="A800" s="11"/>
      <c r="B800" s="11"/>
      <c r="C800" s="11"/>
      <c r="D800" s="10"/>
      <c r="E800" s="11"/>
      <c r="F800" s="11"/>
      <c r="G800" s="11"/>
      <c r="H800" s="11"/>
    </row>
    <row r="801" spans="1:8">
      <c r="A801" s="11"/>
      <c r="B801" s="11"/>
      <c r="C801" s="11"/>
      <c r="D801" s="10"/>
      <c r="E801" s="11"/>
      <c r="F801" s="11"/>
      <c r="G801" s="11"/>
      <c r="H801" s="11"/>
    </row>
    <row r="802" spans="1:8">
      <c r="A802" s="11"/>
      <c r="B802" s="11"/>
      <c r="C802" s="11"/>
      <c r="D802" s="10"/>
      <c r="E802" s="11"/>
      <c r="F802" s="11"/>
      <c r="G802" s="11"/>
      <c r="H802" s="11"/>
    </row>
    <row r="803" spans="1:8">
      <c r="A803" s="11"/>
      <c r="B803" s="11"/>
      <c r="C803" s="11"/>
      <c r="D803" s="10"/>
      <c r="E803" s="11"/>
      <c r="F803" s="11"/>
      <c r="G803" s="11"/>
      <c r="H803" s="11"/>
    </row>
    <row r="804" spans="1:8">
      <c r="A804" s="11"/>
      <c r="B804" s="11"/>
      <c r="C804" s="11"/>
      <c r="D804" s="10"/>
      <c r="E804" s="11"/>
      <c r="F804" s="11"/>
      <c r="G804" s="11"/>
      <c r="H804" s="11"/>
    </row>
    <row r="805" spans="1:8">
      <c r="A805" s="11"/>
      <c r="B805" s="11"/>
      <c r="C805" s="11"/>
      <c r="D805" s="10"/>
      <c r="E805" s="11"/>
      <c r="F805" s="11"/>
      <c r="G805" s="11"/>
      <c r="H805" s="11"/>
    </row>
    <row r="806" spans="1:8">
      <c r="A806" s="11"/>
      <c r="B806" s="11"/>
      <c r="C806" s="11"/>
      <c r="D806" s="10"/>
      <c r="E806" s="11"/>
      <c r="F806" s="11"/>
      <c r="G806" s="11"/>
      <c r="H806" s="11"/>
    </row>
    <row r="807" spans="1:8">
      <c r="A807" s="11"/>
      <c r="B807" s="11"/>
      <c r="C807" s="11"/>
      <c r="D807" s="10"/>
      <c r="E807" s="11"/>
      <c r="F807" s="11"/>
      <c r="G807" s="11"/>
      <c r="H807" s="11"/>
    </row>
    <row r="808" spans="1:8">
      <c r="A808" s="11"/>
      <c r="B808" s="11"/>
      <c r="C808" s="11"/>
      <c r="D808" s="10"/>
      <c r="E808" s="11"/>
      <c r="F808" s="11"/>
      <c r="G808" s="11"/>
      <c r="H808" s="11"/>
    </row>
    <row r="809" spans="1:8">
      <c r="A809" s="11"/>
      <c r="B809" s="11"/>
      <c r="C809" s="11"/>
      <c r="D809" s="10"/>
      <c r="E809" s="11"/>
      <c r="F809" s="11"/>
      <c r="G809" s="11"/>
      <c r="H809" s="11"/>
    </row>
    <row r="810" spans="1:8">
      <c r="A810" s="11"/>
      <c r="B810" s="11"/>
      <c r="C810" s="11"/>
      <c r="D810" s="10"/>
      <c r="E810" s="11"/>
      <c r="F810" s="11"/>
      <c r="G810" s="11"/>
      <c r="H810" s="11"/>
    </row>
    <row r="811" spans="1:8">
      <c r="A811" s="11"/>
      <c r="B811" s="11"/>
      <c r="C811" s="11"/>
      <c r="D811" s="10"/>
      <c r="E811" s="11"/>
      <c r="F811" s="11"/>
      <c r="G811" s="11"/>
      <c r="H811" s="11"/>
    </row>
    <row r="812" spans="1:8">
      <c r="A812" s="11"/>
      <c r="B812" s="11"/>
      <c r="C812" s="11"/>
      <c r="D812" s="10"/>
      <c r="E812" s="11"/>
      <c r="F812" s="11"/>
      <c r="G812" s="11"/>
      <c r="H812" s="11"/>
    </row>
    <row r="813" spans="1:8">
      <c r="A813" s="11"/>
      <c r="B813" s="11"/>
      <c r="C813" s="11"/>
      <c r="D813" s="10"/>
      <c r="E813" s="11"/>
      <c r="F813" s="11"/>
      <c r="G813" s="11"/>
      <c r="H813" s="11"/>
    </row>
    <row r="814" spans="1:8">
      <c r="A814" s="11"/>
      <c r="B814" s="11"/>
      <c r="C814" s="11"/>
      <c r="D814" s="10"/>
      <c r="E814" s="11"/>
      <c r="F814" s="11"/>
      <c r="G814" s="11"/>
      <c r="H814" s="11"/>
    </row>
    <row r="815" spans="1:8">
      <c r="A815" s="11"/>
      <c r="B815" s="11"/>
      <c r="C815" s="11"/>
      <c r="D815" s="10"/>
      <c r="E815" s="11"/>
      <c r="F815" s="11"/>
      <c r="G815" s="11"/>
      <c r="H815" s="11"/>
    </row>
    <row r="816" spans="1:8">
      <c r="A816" s="11"/>
      <c r="B816" s="11"/>
      <c r="C816" s="11"/>
      <c r="D816" s="10"/>
      <c r="E816" s="11"/>
      <c r="F816" s="11"/>
      <c r="G816" s="11"/>
      <c r="H816" s="11"/>
    </row>
    <row r="817" spans="1:8">
      <c r="A817" s="11"/>
      <c r="B817" s="11"/>
      <c r="C817" s="11"/>
      <c r="D817" s="10"/>
      <c r="E817" s="11"/>
      <c r="F817" s="11"/>
      <c r="G817" s="11"/>
      <c r="H817" s="11"/>
    </row>
    <row r="818" spans="1:8">
      <c r="A818" s="11"/>
      <c r="B818" s="11"/>
      <c r="C818" s="11"/>
      <c r="D818" s="10"/>
      <c r="E818" s="11"/>
      <c r="F818" s="11"/>
      <c r="G818" s="11"/>
      <c r="H818" s="11"/>
    </row>
    <row r="819" spans="1:8">
      <c r="A819" s="11"/>
      <c r="B819" s="11"/>
      <c r="C819" s="11"/>
      <c r="D819" s="10"/>
      <c r="E819" s="11"/>
      <c r="F819" s="11"/>
      <c r="G819" s="11"/>
      <c r="H819" s="11"/>
    </row>
    <row r="820" spans="1:8">
      <c r="A820" s="11"/>
      <c r="B820" s="11"/>
      <c r="C820" s="11"/>
      <c r="D820" s="10"/>
      <c r="E820" s="11"/>
      <c r="F820" s="11"/>
      <c r="G820" s="11"/>
      <c r="H820" s="11"/>
    </row>
    <row r="821" spans="1:8">
      <c r="A821" s="11"/>
      <c r="B821" s="11"/>
      <c r="C821" s="11"/>
      <c r="D821" s="10"/>
      <c r="E821" s="11"/>
      <c r="F821" s="11"/>
      <c r="G821" s="11"/>
      <c r="H821" s="11"/>
    </row>
    <row r="822" spans="1:8">
      <c r="A822" s="11" t="s">
        <v>615</v>
      </c>
      <c r="B822" s="11"/>
      <c r="C822" s="11" t="s">
        <v>616</v>
      </c>
      <c r="D822" s="10" t="s">
        <v>617</v>
      </c>
      <c r="E822" s="11" t="s">
        <v>417</v>
      </c>
      <c r="F822" s="11" t="s">
        <v>504</v>
      </c>
      <c r="G822" s="11"/>
      <c r="H822" s="11" t="s">
        <v>614</v>
      </c>
    </row>
    <row r="823" spans="1:8">
      <c r="A823" s="11"/>
      <c r="B823" s="11"/>
      <c r="C823" s="11"/>
      <c r="D823" s="10"/>
      <c r="E823" s="11"/>
      <c r="F823" s="11"/>
      <c r="G823" s="11"/>
      <c r="H823" s="11"/>
    </row>
    <row r="824" spans="1:8">
      <c r="A824" s="11"/>
      <c r="B824" s="11"/>
      <c r="C824" s="11"/>
      <c r="D824" s="10"/>
      <c r="E824" s="11"/>
      <c r="F824" s="11"/>
      <c r="G824" s="11"/>
      <c r="H824" s="11"/>
    </row>
    <row r="825" spans="1:8">
      <c r="A825" s="11"/>
      <c r="B825" s="11"/>
      <c r="C825" s="11"/>
      <c r="D825" s="10"/>
      <c r="E825" s="11"/>
      <c r="F825" s="11"/>
      <c r="G825" s="11"/>
      <c r="H825" s="11"/>
    </row>
    <row r="826" spans="1:8">
      <c r="A826" s="11"/>
      <c r="B826" s="11"/>
      <c r="C826" s="11"/>
      <c r="D826" s="10"/>
      <c r="E826" s="11"/>
      <c r="F826" s="11"/>
      <c r="G826" s="11"/>
      <c r="H826" s="11"/>
    </row>
    <row r="827" spans="1:8">
      <c r="A827" s="11"/>
      <c r="B827" s="11"/>
      <c r="C827" s="11"/>
      <c r="D827" s="10"/>
      <c r="E827" s="11"/>
      <c r="F827" s="11"/>
      <c r="G827" s="11"/>
      <c r="H827" s="11"/>
    </row>
    <row r="828" spans="1:8">
      <c r="A828" s="11"/>
      <c r="B828" s="11"/>
      <c r="C828" s="11"/>
      <c r="D828" s="10"/>
      <c r="E828" s="11"/>
      <c r="F828" s="11"/>
      <c r="G828" s="11"/>
      <c r="H828" s="11"/>
    </row>
    <row r="829" spans="1:8">
      <c r="A829" s="11"/>
      <c r="B829" s="11"/>
      <c r="C829" s="11"/>
      <c r="D829" s="10"/>
      <c r="E829" s="11"/>
      <c r="F829" s="11"/>
      <c r="G829" s="11"/>
      <c r="H829" s="11"/>
    </row>
    <row r="830" spans="1:8">
      <c r="A830" s="11"/>
      <c r="B830" s="11"/>
      <c r="C830" s="11"/>
      <c r="D830" s="10"/>
      <c r="E830" s="11"/>
      <c r="F830" s="11"/>
      <c r="G830" s="11"/>
      <c r="H830" s="11"/>
    </row>
    <row r="831" spans="1:8">
      <c r="A831" s="11"/>
      <c r="B831" s="11"/>
      <c r="C831" s="11"/>
      <c r="D831" s="10"/>
      <c r="E831" s="11"/>
      <c r="F831" s="11"/>
      <c r="G831" s="11"/>
      <c r="H831" s="11"/>
    </row>
    <row r="832" spans="1:8">
      <c r="A832" s="11"/>
      <c r="B832" s="11"/>
      <c r="C832" s="11"/>
      <c r="D832" s="10"/>
      <c r="E832" s="11"/>
      <c r="F832" s="11"/>
      <c r="G832" s="11"/>
      <c r="H832" s="11"/>
    </row>
    <row r="833" spans="1:8">
      <c r="A833" s="11"/>
      <c r="B833" s="11"/>
      <c r="C833" s="11"/>
      <c r="D833" s="10"/>
      <c r="E833" s="11"/>
      <c r="F833" s="11"/>
      <c r="G833" s="11"/>
      <c r="H833" s="11"/>
    </row>
    <row r="834" spans="1:8">
      <c r="A834" s="11"/>
      <c r="B834" s="11"/>
      <c r="C834" s="11"/>
      <c r="D834" s="10"/>
      <c r="E834" s="11"/>
      <c r="F834" s="11"/>
      <c r="G834" s="11"/>
      <c r="H834" s="11"/>
    </row>
    <row r="835" spans="1:8">
      <c r="A835" s="11"/>
      <c r="B835" s="11"/>
      <c r="C835" s="11"/>
      <c r="D835" s="10"/>
      <c r="E835" s="11"/>
      <c r="F835" s="11"/>
      <c r="G835" s="11"/>
      <c r="H835" s="11"/>
    </row>
    <row r="836" spans="1:8">
      <c r="A836" s="11"/>
      <c r="B836" s="11"/>
      <c r="C836" s="11"/>
      <c r="D836" s="10"/>
      <c r="E836" s="11"/>
      <c r="F836" s="11"/>
      <c r="G836" s="11"/>
      <c r="H836" s="11"/>
    </row>
    <row r="837" spans="1:8">
      <c r="A837" s="11"/>
      <c r="B837" s="11"/>
      <c r="C837" s="11"/>
      <c r="D837" s="10"/>
      <c r="E837" s="11"/>
      <c r="F837" s="11"/>
      <c r="G837" s="11"/>
      <c r="H837" s="11"/>
    </row>
    <row r="838" spans="1:8">
      <c r="A838" s="11"/>
      <c r="B838" s="11"/>
      <c r="C838" s="11"/>
      <c r="D838" s="10"/>
      <c r="E838" s="11"/>
      <c r="F838" s="11"/>
      <c r="G838" s="11"/>
      <c r="H838" s="11"/>
    </row>
    <row r="839" spans="1:8">
      <c r="A839" s="11"/>
      <c r="B839" s="11"/>
      <c r="C839" s="11"/>
      <c r="D839" s="10"/>
      <c r="E839" s="11"/>
      <c r="F839" s="11"/>
      <c r="G839" s="11"/>
      <c r="H839" s="11"/>
    </row>
    <row r="840" spans="1:8">
      <c r="A840" s="11"/>
      <c r="B840" s="11"/>
      <c r="C840" s="11"/>
      <c r="D840" s="10"/>
      <c r="E840" s="11"/>
      <c r="F840" s="11"/>
      <c r="G840" s="11"/>
      <c r="H840" s="11"/>
    </row>
    <row r="841" spans="1:8">
      <c r="A841" s="11"/>
      <c r="B841" s="11"/>
      <c r="C841" s="11"/>
      <c r="D841" s="10"/>
      <c r="E841" s="11"/>
      <c r="F841" s="11"/>
      <c r="G841" s="11"/>
      <c r="H841" s="11"/>
    </row>
    <row r="842" spans="1:8">
      <c r="A842" s="11"/>
      <c r="B842" s="11"/>
      <c r="C842" s="11"/>
      <c r="D842" s="10"/>
      <c r="E842" s="11"/>
      <c r="F842" s="11"/>
      <c r="G842" s="11"/>
      <c r="H842" s="11"/>
    </row>
    <row r="843" spans="1:8">
      <c r="A843" s="11"/>
      <c r="B843" s="11"/>
      <c r="C843" s="11"/>
      <c r="D843" s="10"/>
      <c r="E843" s="11"/>
      <c r="F843" s="11"/>
      <c r="G843" s="11"/>
      <c r="H843" s="11"/>
    </row>
    <row r="844" spans="1:8">
      <c r="A844" s="11"/>
      <c r="B844" s="11"/>
      <c r="C844" s="11"/>
      <c r="D844" s="10"/>
      <c r="E844" s="11"/>
      <c r="F844" s="11"/>
      <c r="G844" s="11"/>
      <c r="H844" s="11"/>
    </row>
    <row r="845" spans="1:8">
      <c r="A845" s="11"/>
      <c r="B845" s="11"/>
      <c r="C845" s="11"/>
      <c r="D845" s="10"/>
      <c r="E845" s="11"/>
      <c r="F845" s="11"/>
      <c r="G845" s="11"/>
      <c r="H845" s="11"/>
    </row>
    <row r="846" spans="1:8">
      <c r="A846" s="11"/>
      <c r="B846" s="11"/>
      <c r="C846" s="11"/>
      <c r="D846" s="10"/>
      <c r="E846" s="11"/>
      <c r="F846" s="11"/>
      <c r="G846" s="11"/>
      <c r="H846" s="11"/>
    </row>
    <row r="847" spans="1:8">
      <c r="A847" s="11"/>
      <c r="B847" s="11"/>
      <c r="C847" s="11"/>
      <c r="D847" s="10"/>
      <c r="E847" s="11"/>
      <c r="F847" s="11"/>
      <c r="G847" s="11"/>
      <c r="H847" s="11"/>
    </row>
    <row r="848" spans="1:8">
      <c r="A848" s="11"/>
      <c r="B848" s="11"/>
      <c r="C848" s="11"/>
      <c r="D848" s="10"/>
      <c r="E848" s="11"/>
      <c r="F848" s="11"/>
      <c r="G848" s="11"/>
      <c r="H848" s="11"/>
    </row>
    <row r="849" spans="1:8">
      <c r="A849" s="11"/>
      <c r="B849" s="11"/>
      <c r="C849" s="11"/>
      <c r="D849" s="10"/>
      <c r="E849" s="11"/>
      <c r="F849" s="11"/>
      <c r="G849" s="11"/>
      <c r="H849" s="11"/>
    </row>
    <row r="850" spans="1:8">
      <c r="A850" s="11"/>
      <c r="B850" s="11"/>
      <c r="C850" s="11"/>
      <c r="D850" s="10"/>
      <c r="E850" s="11"/>
      <c r="F850" s="11"/>
      <c r="G850" s="11"/>
      <c r="H850" s="11"/>
    </row>
    <row r="851" spans="1:8">
      <c r="A851" s="11"/>
      <c r="B851" s="11"/>
      <c r="C851" s="11"/>
      <c r="D851" s="10"/>
      <c r="E851" s="11"/>
      <c r="F851" s="11"/>
      <c r="G851" s="11"/>
      <c r="H851" s="11"/>
    </row>
    <row r="852" spans="1:8">
      <c r="A852" s="11" t="s">
        <v>615</v>
      </c>
      <c r="B852" s="11" t="s">
        <v>609</v>
      </c>
      <c r="C852" s="11" t="s">
        <v>616</v>
      </c>
      <c r="D852" s="10"/>
      <c r="E852" s="11" t="s">
        <v>417</v>
      </c>
      <c r="F852" s="11" t="s">
        <v>504</v>
      </c>
      <c r="G852" s="11"/>
      <c r="H852" s="11" t="s">
        <v>614</v>
      </c>
    </row>
    <row r="853" spans="1:8">
      <c r="A853" s="11"/>
      <c r="B853" s="11"/>
      <c r="C853" s="11"/>
      <c r="D853" s="10"/>
      <c r="E853" s="11"/>
      <c r="F853" s="11"/>
      <c r="G853" s="11"/>
      <c r="H853" s="11"/>
    </row>
    <row r="854" spans="1:8">
      <c r="A854" s="11"/>
      <c r="B854" s="11"/>
      <c r="C854" s="11"/>
      <c r="D854" s="10"/>
      <c r="E854" s="11"/>
      <c r="F854" s="11"/>
      <c r="G854" s="11"/>
      <c r="H854" s="11"/>
    </row>
    <row r="855" spans="1:8">
      <c r="A855" s="11"/>
      <c r="B855" s="11"/>
      <c r="C855" s="11"/>
      <c r="D855" s="10"/>
      <c r="E855" s="11"/>
      <c r="F855" s="11"/>
      <c r="G855" s="11"/>
      <c r="H855" s="11"/>
    </row>
    <row r="856" spans="1:8">
      <c r="A856" s="11"/>
      <c r="B856" s="11"/>
      <c r="C856" s="11"/>
      <c r="D856" s="10"/>
      <c r="E856" s="11"/>
      <c r="F856" s="11"/>
      <c r="G856" s="11"/>
      <c r="H856" s="11"/>
    </row>
    <row r="857" spans="1:8">
      <c r="A857" s="11"/>
      <c r="B857" s="11"/>
      <c r="C857" s="11"/>
      <c r="D857" s="10"/>
      <c r="E857" s="11"/>
      <c r="F857" s="11"/>
      <c r="G857" s="11"/>
      <c r="H857" s="11"/>
    </row>
    <row r="858" spans="1:8">
      <c r="A858" s="11"/>
      <c r="B858" s="11"/>
      <c r="C858" s="11"/>
      <c r="D858" s="10"/>
      <c r="E858" s="11"/>
      <c r="F858" s="11"/>
      <c r="G858" s="11"/>
      <c r="H858" s="11"/>
    </row>
    <row r="859" spans="1:8">
      <c r="A859" s="11"/>
      <c r="B859" s="11"/>
      <c r="C859" s="11"/>
      <c r="D859" s="10"/>
      <c r="E859" s="11"/>
      <c r="F859" s="11"/>
      <c r="G859" s="11"/>
      <c r="H859" s="11"/>
    </row>
    <row r="860" spans="1:8">
      <c r="A860" s="11"/>
      <c r="B860" s="11"/>
      <c r="C860" s="11"/>
      <c r="D860" s="10"/>
      <c r="E860" s="11"/>
      <c r="F860" s="11"/>
      <c r="G860" s="11"/>
      <c r="H860" s="11"/>
    </row>
    <row r="861" spans="1:8">
      <c r="A861" s="11"/>
      <c r="B861" s="11"/>
      <c r="C861" s="11"/>
      <c r="D861" s="10"/>
      <c r="E861" s="11"/>
      <c r="F861" s="11"/>
      <c r="G861" s="11"/>
      <c r="H861" s="11"/>
    </row>
    <row r="862" spans="1:8">
      <c r="A862" s="11"/>
      <c r="B862" s="11"/>
      <c r="C862" s="11"/>
      <c r="D862" s="10"/>
      <c r="E862" s="11"/>
      <c r="F862" s="11"/>
      <c r="G862" s="11"/>
      <c r="H862" s="11"/>
    </row>
    <row r="863" ht="18" customHeight="1" spans="1:8">
      <c r="A863" s="11"/>
      <c r="B863" s="11"/>
      <c r="C863" s="11"/>
      <c r="D863" s="10"/>
      <c r="E863" s="11"/>
      <c r="F863" s="11"/>
      <c r="G863" s="11"/>
      <c r="H863" s="11"/>
    </row>
    <row r="864" spans="1:8">
      <c r="A864" s="11"/>
      <c r="B864" s="11"/>
      <c r="C864" s="11"/>
      <c r="D864" s="10"/>
      <c r="E864" s="11"/>
      <c r="F864" s="11"/>
      <c r="G864" s="11"/>
      <c r="H864" s="11"/>
    </row>
    <row r="865" spans="1:8">
      <c r="A865" s="11"/>
      <c r="B865" s="11"/>
      <c r="C865" s="11"/>
      <c r="D865" s="10"/>
      <c r="E865" s="11"/>
      <c r="F865" s="11"/>
      <c r="G865" s="11"/>
      <c r="H865" s="11"/>
    </row>
    <row r="866" spans="1:8">
      <c r="A866" s="11"/>
      <c r="B866" s="11"/>
      <c r="C866" s="11"/>
      <c r="D866" s="10"/>
      <c r="E866" s="11"/>
      <c r="F866" s="11"/>
      <c r="G866" s="11"/>
      <c r="H866" s="11"/>
    </row>
    <row r="867" spans="1:8">
      <c r="A867" s="11"/>
      <c r="B867" s="11"/>
      <c r="C867" s="11"/>
      <c r="D867" s="10"/>
      <c r="E867" s="11"/>
      <c r="F867" s="11"/>
      <c r="G867" s="11"/>
      <c r="H867" s="11"/>
    </row>
    <row r="868" spans="1:8">
      <c r="A868" s="11"/>
      <c r="B868" s="11"/>
      <c r="C868" s="11"/>
      <c r="D868" s="10"/>
      <c r="E868" s="11"/>
      <c r="F868" s="11"/>
      <c r="G868" s="11"/>
      <c r="H868" s="11"/>
    </row>
    <row r="869" ht="6" customHeight="1" spans="1:8">
      <c r="A869" s="11"/>
      <c r="B869" s="11"/>
      <c r="C869" s="11"/>
      <c r="D869" s="10"/>
      <c r="E869" s="11"/>
      <c r="F869" s="11"/>
      <c r="G869" s="11"/>
      <c r="H869" s="11"/>
    </row>
    <row r="870" spans="1:8">
      <c r="A870" s="11"/>
      <c r="B870" s="11"/>
      <c r="C870" s="11"/>
      <c r="D870" s="10"/>
      <c r="E870" s="11"/>
      <c r="F870" s="11"/>
      <c r="G870" s="11"/>
      <c r="H870" s="11"/>
    </row>
    <row r="871" spans="1:8">
      <c r="A871" s="11"/>
      <c r="B871" s="11"/>
      <c r="C871" s="11"/>
      <c r="D871" s="10"/>
      <c r="E871" s="11"/>
      <c r="F871" s="11"/>
      <c r="G871" s="11"/>
      <c r="H871" s="11"/>
    </row>
    <row r="872" spans="1:8">
      <c r="A872" s="11"/>
      <c r="B872" s="11"/>
      <c r="C872" s="11"/>
      <c r="D872" s="10"/>
      <c r="E872" s="11"/>
      <c r="F872" s="11"/>
      <c r="G872" s="11"/>
      <c r="H872" s="11"/>
    </row>
    <row r="873" spans="1:8">
      <c r="A873" s="11"/>
      <c r="B873" s="11"/>
      <c r="C873" s="11"/>
      <c r="D873" s="10"/>
      <c r="E873" s="11"/>
      <c r="F873" s="11"/>
      <c r="G873" s="11"/>
      <c r="H873" s="11"/>
    </row>
    <row r="874" spans="1:8">
      <c r="A874" s="11"/>
      <c r="B874" s="11"/>
      <c r="C874" s="11"/>
      <c r="D874" s="10"/>
      <c r="E874" s="11"/>
      <c r="F874" s="11"/>
      <c r="G874" s="11"/>
      <c r="H874" s="11"/>
    </row>
    <row r="875" spans="1:8">
      <c r="A875" s="11"/>
      <c r="B875" s="11"/>
      <c r="C875" s="11"/>
      <c r="D875" s="10"/>
      <c r="E875" s="11"/>
      <c r="F875" s="11"/>
      <c r="G875" s="11"/>
      <c r="H875" s="11"/>
    </row>
    <row r="876" spans="1:8">
      <c r="A876" s="11"/>
      <c r="B876" s="11"/>
      <c r="C876" s="11"/>
      <c r="D876" s="10"/>
      <c r="E876" s="11"/>
      <c r="F876" s="11"/>
      <c r="G876" s="11"/>
      <c r="H876" s="11"/>
    </row>
    <row r="877" spans="1:8">
      <c r="A877" s="11"/>
      <c r="B877" s="11"/>
      <c r="C877" s="11"/>
      <c r="D877" s="10"/>
      <c r="E877" s="11"/>
      <c r="F877" s="11"/>
      <c r="G877" s="11"/>
      <c r="H877" s="11"/>
    </row>
    <row r="878" spans="1:8">
      <c r="A878" s="11"/>
      <c r="B878" s="11"/>
      <c r="C878" s="11"/>
      <c r="D878" s="10"/>
      <c r="E878" s="11"/>
      <c r="F878" s="11"/>
      <c r="G878" s="11"/>
      <c r="H878" s="11"/>
    </row>
    <row r="879" spans="1:8">
      <c r="A879" s="11"/>
      <c r="B879" s="11"/>
      <c r="C879" s="11"/>
      <c r="D879" s="10"/>
      <c r="E879" s="11"/>
      <c r="F879" s="11"/>
      <c r="G879" s="11"/>
      <c r="H879" s="11"/>
    </row>
    <row r="880" spans="1:8">
      <c r="A880" s="11"/>
      <c r="B880" s="11"/>
      <c r="C880" s="11"/>
      <c r="D880" s="10"/>
      <c r="E880" s="11"/>
      <c r="F880" s="11"/>
      <c r="G880" s="11"/>
      <c r="H880" s="11"/>
    </row>
    <row r="881" spans="1:8">
      <c r="A881" s="11"/>
      <c r="B881" s="11"/>
      <c r="C881" s="11"/>
      <c r="D881" s="10"/>
      <c r="E881" s="11"/>
      <c r="F881" s="11"/>
      <c r="G881" s="11"/>
      <c r="H881" s="11"/>
    </row>
    <row r="882" spans="1:8">
      <c r="A882" s="11"/>
      <c r="B882" s="11"/>
      <c r="C882" s="11"/>
      <c r="D882" s="10"/>
      <c r="E882" s="11"/>
      <c r="F882" s="11"/>
      <c r="G882" s="11"/>
      <c r="H882" s="11"/>
    </row>
    <row r="883" spans="1:8">
      <c r="A883" s="11"/>
      <c r="B883" s="11"/>
      <c r="C883" s="11"/>
      <c r="D883" s="10"/>
      <c r="E883" s="11"/>
      <c r="F883" s="11"/>
      <c r="G883" s="11"/>
      <c r="H883" s="11"/>
    </row>
    <row r="884" spans="1:8">
      <c r="A884" s="11" t="s">
        <v>618</v>
      </c>
      <c r="B884" s="11"/>
      <c r="C884" s="11"/>
      <c r="D884" s="10" t="s">
        <v>619</v>
      </c>
      <c r="E884" s="11" t="s">
        <v>417</v>
      </c>
      <c r="F884" s="11" t="s">
        <v>522</v>
      </c>
      <c r="G884" s="11"/>
      <c r="H884" s="11" t="s">
        <v>614</v>
      </c>
    </row>
    <row r="885" spans="1:8">
      <c r="A885" s="11"/>
      <c r="B885" s="11"/>
      <c r="C885" s="11"/>
      <c r="D885" s="10"/>
      <c r="E885" s="11"/>
      <c r="F885" s="11"/>
      <c r="G885" s="11"/>
      <c r="H885" s="11"/>
    </row>
    <row r="886" spans="1:8">
      <c r="A886" s="11"/>
      <c r="B886" s="11"/>
      <c r="C886" s="11"/>
      <c r="D886" s="10"/>
      <c r="E886" s="11"/>
      <c r="F886" s="11"/>
      <c r="G886" s="11"/>
      <c r="H886" s="11"/>
    </row>
    <row r="887" spans="1:8">
      <c r="A887" s="11"/>
      <c r="B887" s="11"/>
      <c r="C887" s="11"/>
      <c r="D887" s="10"/>
      <c r="E887" s="11"/>
      <c r="F887" s="11"/>
      <c r="G887" s="11"/>
      <c r="H887" s="11"/>
    </row>
    <row r="888" spans="1:8">
      <c r="A888" s="11"/>
      <c r="B888" s="11"/>
      <c r="C888" s="11"/>
      <c r="D888" s="10"/>
      <c r="E888" s="11"/>
      <c r="F888" s="11"/>
      <c r="G888" s="11"/>
      <c r="H888" s="11"/>
    </row>
    <row r="889" spans="1:8">
      <c r="A889" s="11"/>
      <c r="B889" s="11"/>
      <c r="C889" s="11"/>
      <c r="D889" s="10"/>
      <c r="E889" s="11"/>
      <c r="F889" s="11"/>
      <c r="G889" s="11"/>
      <c r="H889" s="11"/>
    </row>
    <row r="890" spans="1:8">
      <c r="A890" s="11"/>
      <c r="B890" s="11"/>
      <c r="C890" s="11"/>
      <c r="D890" s="10"/>
      <c r="E890" s="11"/>
      <c r="F890" s="11"/>
      <c r="G890" s="11"/>
      <c r="H890" s="11"/>
    </row>
    <row r="891" spans="1:8">
      <c r="A891" s="11"/>
      <c r="B891" s="11"/>
      <c r="C891" s="11"/>
      <c r="D891" s="10"/>
      <c r="E891" s="11"/>
      <c r="F891" s="11"/>
      <c r="G891" s="11"/>
      <c r="H891" s="11"/>
    </row>
    <row r="892" spans="1:8">
      <c r="A892" s="11"/>
      <c r="B892" s="11"/>
      <c r="C892" s="11"/>
      <c r="D892" s="10"/>
      <c r="E892" s="11"/>
      <c r="F892" s="11"/>
      <c r="G892" s="11"/>
      <c r="H892" s="11"/>
    </row>
    <row r="893" spans="1:8">
      <c r="A893" s="11"/>
      <c r="B893" s="11"/>
      <c r="C893" s="11"/>
      <c r="D893" s="10"/>
      <c r="E893" s="11"/>
      <c r="F893" s="11"/>
      <c r="G893" s="11"/>
      <c r="H893" s="11"/>
    </row>
    <row r="894" spans="1:8">
      <c r="A894" s="11"/>
      <c r="B894" s="11"/>
      <c r="C894" s="11"/>
      <c r="D894" s="10"/>
      <c r="E894" s="11"/>
      <c r="F894" s="11"/>
      <c r="G894" s="11"/>
      <c r="H894" s="11"/>
    </row>
    <row r="895" spans="1:8">
      <c r="A895" s="11"/>
      <c r="B895" s="11"/>
      <c r="C895" s="11"/>
      <c r="D895" s="10"/>
      <c r="E895" s="11"/>
      <c r="F895" s="11"/>
      <c r="G895" s="11"/>
      <c r="H895" s="11"/>
    </row>
    <row r="896" spans="1:8">
      <c r="A896" s="11"/>
      <c r="B896" s="11"/>
      <c r="C896" s="11"/>
      <c r="D896" s="10"/>
      <c r="E896" s="11"/>
      <c r="F896" s="11"/>
      <c r="G896" s="11"/>
      <c r="H896" s="11"/>
    </row>
    <row r="897" spans="1:8">
      <c r="A897" s="11"/>
      <c r="B897" s="11"/>
      <c r="C897" s="11"/>
      <c r="D897" s="10"/>
      <c r="E897" s="11"/>
      <c r="F897" s="11"/>
      <c r="G897" s="11"/>
      <c r="H897" s="11"/>
    </row>
    <row r="898" spans="1:8">
      <c r="A898" s="11"/>
      <c r="B898" s="11"/>
      <c r="C898" s="11"/>
      <c r="D898" s="10"/>
      <c r="E898" s="11"/>
      <c r="F898" s="11"/>
      <c r="G898" s="11"/>
      <c r="H898" s="11"/>
    </row>
    <row r="899" spans="1:8">
      <c r="A899" s="11"/>
      <c r="B899" s="11"/>
      <c r="C899" s="11"/>
      <c r="D899" s="10"/>
      <c r="E899" s="11"/>
      <c r="F899" s="11"/>
      <c r="G899" s="11"/>
      <c r="H899" s="11"/>
    </row>
    <row r="900" spans="1:8">
      <c r="A900" s="11"/>
      <c r="B900" s="11"/>
      <c r="C900" s="11"/>
      <c r="D900" s="10"/>
      <c r="E900" s="11"/>
      <c r="F900" s="11"/>
      <c r="G900" s="11"/>
      <c r="H900" s="11"/>
    </row>
    <row r="901" spans="1:8">
      <c r="A901" s="11"/>
      <c r="B901" s="11"/>
      <c r="C901" s="11"/>
      <c r="D901" s="10"/>
      <c r="E901" s="11"/>
      <c r="F901" s="11"/>
      <c r="G901" s="11"/>
      <c r="H901" s="11"/>
    </row>
    <row r="902" spans="1:8">
      <c r="A902" s="11"/>
      <c r="B902" s="11"/>
      <c r="C902" s="11"/>
      <c r="D902" s="10"/>
      <c r="E902" s="11"/>
      <c r="F902" s="11"/>
      <c r="G902" s="11"/>
      <c r="H902" s="11"/>
    </row>
    <row r="903" spans="1:8">
      <c r="A903" s="11"/>
      <c r="B903" s="11"/>
      <c r="C903" s="11"/>
      <c r="D903" s="10"/>
      <c r="E903" s="11"/>
      <c r="F903" s="11"/>
      <c r="G903" s="11"/>
      <c r="H903" s="11"/>
    </row>
    <row r="904" spans="1:8">
      <c r="A904" s="11"/>
      <c r="B904" s="11"/>
      <c r="C904" s="11"/>
      <c r="D904" s="10"/>
      <c r="E904" s="11"/>
      <c r="F904" s="11"/>
      <c r="G904" s="11"/>
      <c r="H904" s="11"/>
    </row>
    <row r="905" spans="1:8">
      <c r="A905" s="11"/>
      <c r="B905" s="11"/>
      <c r="C905" s="11"/>
      <c r="D905" s="10"/>
      <c r="E905" s="11"/>
      <c r="F905" s="11"/>
      <c r="G905" s="11"/>
      <c r="H905" s="11"/>
    </row>
    <row r="906" spans="1:8">
      <c r="A906" s="11"/>
      <c r="B906" s="11"/>
      <c r="C906" s="11"/>
      <c r="D906" s="10"/>
      <c r="E906" s="11"/>
      <c r="F906" s="11"/>
      <c r="G906" s="11"/>
      <c r="H906" s="11"/>
    </row>
    <row r="907" spans="1:8">
      <c r="A907" s="11"/>
      <c r="B907" s="11"/>
      <c r="C907" s="11"/>
      <c r="D907" s="10"/>
      <c r="E907" s="11"/>
      <c r="F907" s="11"/>
      <c r="G907" s="11"/>
      <c r="H907" s="11"/>
    </row>
    <row r="908" spans="1:8">
      <c r="A908" s="11" t="s">
        <v>618</v>
      </c>
      <c r="B908" s="11" t="s">
        <v>609</v>
      </c>
      <c r="C908" s="11" t="s">
        <v>620</v>
      </c>
      <c r="D908" s="10"/>
      <c r="E908" s="11" t="s">
        <v>417</v>
      </c>
      <c r="F908" s="11" t="s">
        <v>522</v>
      </c>
      <c r="G908" s="11"/>
      <c r="H908" s="11" t="s">
        <v>614</v>
      </c>
    </row>
    <row r="909" spans="1:8">
      <c r="A909" s="11"/>
      <c r="B909" s="11"/>
      <c r="C909" s="11"/>
      <c r="D909" s="10"/>
      <c r="E909" s="11"/>
      <c r="F909" s="11"/>
      <c r="G909" s="11"/>
      <c r="H909" s="11"/>
    </row>
    <row r="910" spans="1:8">
      <c r="A910" s="11"/>
      <c r="B910" s="11"/>
      <c r="C910" s="11"/>
      <c r="D910" s="10"/>
      <c r="E910" s="11"/>
      <c r="F910" s="11"/>
      <c r="G910" s="11"/>
      <c r="H910" s="11"/>
    </row>
    <row r="911" spans="1:8">
      <c r="A911" s="11"/>
      <c r="B911" s="11"/>
      <c r="C911" s="11"/>
      <c r="D911" s="10"/>
      <c r="E911" s="11"/>
      <c r="F911" s="11"/>
      <c r="G911" s="11"/>
      <c r="H911" s="11"/>
    </row>
    <row r="912" spans="1:8">
      <c r="A912" s="11"/>
      <c r="B912" s="11"/>
      <c r="C912" s="11"/>
      <c r="D912" s="10"/>
      <c r="E912" s="11"/>
      <c r="F912" s="11"/>
      <c r="G912" s="11"/>
      <c r="H912" s="11"/>
    </row>
    <row r="913" spans="1:8">
      <c r="A913" s="11"/>
      <c r="B913" s="11"/>
      <c r="C913" s="11"/>
      <c r="D913" s="10"/>
      <c r="E913" s="11"/>
      <c r="F913" s="11"/>
      <c r="G913" s="11"/>
      <c r="H913" s="11"/>
    </row>
    <row r="914" spans="1:8">
      <c r="A914" s="11"/>
      <c r="B914" s="11"/>
      <c r="C914" s="11"/>
      <c r="D914" s="10"/>
      <c r="E914" s="11"/>
      <c r="F914" s="11"/>
      <c r="G914" s="11"/>
      <c r="H914" s="11"/>
    </row>
    <row r="915" spans="1:8">
      <c r="A915" s="11"/>
      <c r="B915" s="11"/>
      <c r="C915" s="11"/>
      <c r="D915" s="10"/>
      <c r="E915" s="11"/>
      <c r="F915" s="11"/>
      <c r="G915" s="11"/>
      <c r="H915" s="11"/>
    </row>
    <row r="916" spans="1:8">
      <c r="A916" s="11"/>
      <c r="B916" s="11"/>
      <c r="C916" s="11"/>
      <c r="D916" s="10"/>
      <c r="E916" s="11"/>
      <c r="F916" s="11"/>
      <c r="G916" s="11"/>
      <c r="H916" s="11"/>
    </row>
    <row r="917" spans="1:8">
      <c r="A917" s="11"/>
      <c r="B917" s="11"/>
      <c r="C917" s="11"/>
      <c r="D917" s="10"/>
      <c r="E917" s="11"/>
      <c r="F917" s="11"/>
      <c r="G917" s="11"/>
      <c r="H917" s="11"/>
    </row>
    <row r="918" spans="1:8">
      <c r="A918" s="11"/>
      <c r="B918" s="11"/>
      <c r="C918" s="11"/>
      <c r="D918" s="10"/>
      <c r="E918" s="11"/>
      <c r="F918" s="11"/>
      <c r="G918" s="11"/>
      <c r="H918" s="11"/>
    </row>
    <row r="919" spans="1:8">
      <c r="A919" s="11"/>
      <c r="B919" s="11"/>
      <c r="C919" s="11"/>
      <c r="D919" s="10"/>
      <c r="E919" s="11"/>
      <c r="F919" s="11"/>
      <c r="G919" s="11"/>
      <c r="H919" s="11"/>
    </row>
    <row r="920" spans="1:8">
      <c r="A920" s="11"/>
      <c r="B920" s="11"/>
      <c r="C920" s="11"/>
      <c r="D920" s="10"/>
      <c r="E920" s="11"/>
      <c r="F920" s="11"/>
      <c r="G920" s="11"/>
      <c r="H920" s="11"/>
    </row>
    <row r="921" spans="1:8">
      <c r="A921" s="11"/>
      <c r="B921" s="11"/>
      <c r="C921" s="11"/>
      <c r="D921" s="10"/>
      <c r="E921" s="11"/>
      <c r="F921" s="11"/>
      <c r="G921" s="11"/>
      <c r="H921" s="11"/>
    </row>
    <row r="922" spans="1:8">
      <c r="A922" s="11"/>
      <c r="B922" s="11"/>
      <c r="C922" s="11"/>
      <c r="D922" s="10"/>
      <c r="E922" s="11"/>
      <c r="F922" s="11"/>
      <c r="G922" s="11"/>
      <c r="H922" s="11"/>
    </row>
    <row r="923" spans="1:8">
      <c r="A923" s="11"/>
      <c r="B923" s="11"/>
      <c r="C923" s="11"/>
      <c r="D923" s="10"/>
      <c r="E923" s="11"/>
      <c r="F923" s="11"/>
      <c r="G923" s="11"/>
      <c r="H923" s="11"/>
    </row>
    <row r="924" spans="1:8">
      <c r="A924" s="11"/>
      <c r="B924" s="11"/>
      <c r="C924" s="11"/>
      <c r="D924" s="10"/>
      <c r="E924" s="11"/>
      <c r="F924" s="11"/>
      <c r="G924" s="11"/>
      <c r="H924" s="11"/>
    </row>
    <row r="925" spans="1:8">
      <c r="A925" s="11"/>
      <c r="B925" s="11"/>
      <c r="C925" s="11"/>
      <c r="D925" s="10"/>
      <c r="E925" s="11"/>
      <c r="F925" s="11"/>
      <c r="G925" s="11"/>
      <c r="H925" s="11"/>
    </row>
    <row r="926" spans="1:8">
      <c r="A926" s="11"/>
      <c r="B926" s="11"/>
      <c r="C926" s="11"/>
      <c r="D926" s="10"/>
      <c r="E926" s="11"/>
      <c r="F926" s="11"/>
      <c r="G926" s="11"/>
      <c r="H926" s="11"/>
    </row>
    <row r="927" spans="1:8">
      <c r="A927" s="11"/>
      <c r="B927" s="11"/>
      <c r="C927" s="11"/>
      <c r="D927" s="10"/>
      <c r="E927" s="11"/>
      <c r="F927" s="11"/>
      <c r="G927" s="11"/>
      <c r="H927" s="11"/>
    </row>
    <row r="928" spans="1:8">
      <c r="A928" s="11"/>
      <c r="B928" s="11"/>
      <c r="C928" s="11"/>
      <c r="D928" s="10"/>
      <c r="E928" s="11"/>
      <c r="F928" s="11"/>
      <c r="G928" s="11"/>
      <c r="H928" s="11"/>
    </row>
    <row r="929" spans="1:8">
      <c r="A929" s="11"/>
      <c r="B929" s="11"/>
      <c r="C929" s="11"/>
      <c r="D929" s="10"/>
      <c r="E929" s="11"/>
      <c r="F929" s="11"/>
      <c r="G929" s="11"/>
      <c r="H929" s="11"/>
    </row>
    <row r="930" spans="1:8">
      <c r="A930" s="11"/>
      <c r="B930" s="11"/>
      <c r="C930" s="11"/>
      <c r="D930" s="10"/>
      <c r="E930" s="11"/>
      <c r="F930" s="11"/>
      <c r="G930" s="11"/>
      <c r="H930" s="11"/>
    </row>
    <row r="931" spans="1:8">
      <c r="A931" s="11"/>
      <c r="B931" s="11"/>
      <c r="C931" s="11"/>
      <c r="D931" s="10"/>
      <c r="E931" s="11"/>
      <c r="F931" s="11"/>
      <c r="G931" s="11"/>
      <c r="H931" s="11"/>
    </row>
    <row r="932" spans="1:8">
      <c r="A932" s="11"/>
      <c r="B932" s="11"/>
      <c r="C932" s="11"/>
      <c r="D932" s="10"/>
      <c r="E932" s="11"/>
      <c r="F932" s="11"/>
      <c r="G932" s="11"/>
      <c r="H932" s="11"/>
    </row>
    <row r="933" spans="1:8">
      <c r="A933" s="11"/>
      <c r="B933" s="11"/>
      <c r="C933" s="11"/>
      <c r="D933" s="10"/>
      <c r="E933" s="11"/>
      <c r="F933" s="11"/>
      <c r="G933" s="11"/>
      <c r="H933" s="11"/>
    </row>
    <row r="934" spans="1:8">
      <c r="A934" s="11"/>
      <c r="B934" s="11"/>
      <c r="C934" s="11"/>
      <c r="D934" s="10"/>
      <c r="E934" s="11"/>
      <c r="F934" s="11"/>
      <c r="G934" s="11"/>
      <c r="H934" s="11"/>
    </row>
    <row r="935" spans="1:8">
      <c r="A935" s="11"/>
      <c r="B935" s="11"/>
      <c r="C935" s="11"/>
      <c r="D935" s="10"/>
      <c r="E935" s="11"/>
      <c r="F935" s="11"/>
      <c r="G935" s="11"/>
      <c r="H935" s="11"/>
    </row>
    <row r="936" spans="1:8">
      <c r="A936" s="11"/>
      <c r="B936" s="11"/>
      <c r="C936" s="11"/>
      <c r="D936" s="10"/>
      <c r="E936" s="11"/>
      <c r="F936" s="11"/>
      <c r="G936" s="11"/>
      <c r="H936" s="11"/>
    </row>
    <row r="937" spans="1:8">
      <c r="A937" s="11"/>
      <c r="B937" s="11"/>
      <c r="C937" s="11"/>
      <c r="D937" s="10"/>
      <c r="E937" s="11"/>
      <c r="F937" s="11"/>
      <c r="G937" s="11"/>
      <c r="H937" s="11"/>
    </row>
    <row r="938" spans="1:8">
      <c r="A938" s="11"/>
      <c r="B938" s="11"/>
      <c r="C938" s="11"/>
      <c r="D938" s="10"/>
      <c r="E938" s="11"/>
      <c r="F938" s="11"/>
      <c r="G938" s="11"/>
      <c r="H938" s="11"/>
    </row>
    <row r="939" spans="1:8">
      <c r="A939" s="11"/>
      <c r="B939" s="11"/>
      <c r="C939" s="11"/>
      <c r="D939" s="10"/>
      <c r="E939" s="11"/>
      <c r="F939" s="11"/>
      <c r="G939" s="11"/>
      <c r="H939" s="11"/>
    </row>
    <row r="940" spans="1:8">
      <c r="A940" s="11"/>
      <c r="B940" s="11"/>
      <c r="C940" s="11"/>
      <c r="D940" s="10"/>
      <c r="E940" s="11"/>
      <c r="F940" s="11"/>
      <c r="G940" s="11"/>
      <c r="H940" s="11"/>
    </row>
    <row r="941" spans="1:8">
      <c r="A941" s="11"/>
      <c r="B941" s="11"/>
      <c r="C941" s="11"/>
      <c r="D941" s="10"/>
      <c r="E941" s="11"/>
      <c r="F941" s="11"/>
      <c r="G941" s="11"/>
      <c r="H941" s="11"/>
    </row>
    <row r="942" spans="1:8">
      <c r="A942" s="11"/>
      <c r="B942" s="11"/>
      <c r="C942" s="11"/>
      <c r="D942" s="10"/>
      <c r="E942" s="11"/>
      <c r="F942" s="11"/>
      <c r="G942" s="11"/>
      <c r="H942" s="11"/>
    </row>
    <row r="943" spans="1:8">
      <c r="A943" s="11"/>
      <c r="B943" s="11"/>
      <c r="C943" s="11"/>
      <c r="D943" s="10"/>
      <c r="E943" s="11"/>
      <c r="F943" s="11"/>
      <c r="G943" s="11"/>
      <c r="H943" s="11"/>
    </row>
    <row r="944" spans="1:8">
      <c r="A944" s="11"/>
      <c r="B944" s="11"/>
      <c r="C944" s="11"/>
      <c r="D944" s="10"/>
      <c r="E944" s="11"/>
      <c r="F944" s="11"/>
      <c r="G944" s="11"/>
      <c r="H944" s="11"/>
    </row>
    <row r="945" spans="1:8">
      <c r="A945" s="11"/>
      <c r="B945" s="11"/>
      <c r="C945" s="11"/>
      <c r="D945" s="10"/>
      <c r="E945" s="11"/>
      <c r="F945" s="11"/>
      <c r="G945" s="11"/>
      <c r="H945" s="11"/>
    </row>
    <row r="946" spans="1:8">
      <c r="A946" s="11"/>
      <c r="B946" s="11"/>
      <c r="C946" s="11"/>
      <c r="D946" s="10"/>
      <c r="E946" s="11"/>
      <c r="F946" s="11"/>
      <c r="G946" s="11"/>
      <c r="H946" s="11"/>
    </row>
    <row r="947" spans="1:8">
      <c r="A947" s="11"/>
      <c r="B947" s="11"/>
      <c r="C947" s="11"/>
      <c r="D947" s="10"/>
      <c r="E947" s="11"/>
      <c r="F947" s="11"/>
      <c r="G947" s="11"/>
      <c r="H947" s="11"/>
    </row>
    <row r="948" spans="1:8">
      <c r="A948" s="11"/>
      <c r="B948" s="11"/>
      <c r="C948" s="11"/>
      <c r="D948" s="10"/>
      <c r="E948" s="11"/>
      <c r="F948" s="11"/>
      <c r="G948" s="11"/>
      <c r="H948" s="11"/>
    </row>
    <row r="949" spans="1:8">
      <c r="A949" s="11"/>
      <c r="B949" s="11"/>
      <c r="C949" s="11"/>
      <c r="D949" s="10"/>
      <c r="E949" s="11"/>
      <c r="F949" s="11"/>
      <c r="G949" s="11"/>
      <c r="H949" s="11"/>
    </row>
    <row r="950" spans="1:8">
      <c r="A950" s="11"/>
      <c r="B950" s="11"/>
      <c r="C950" s="11"/>
      <c r="D950" s="10"/>
      <c r="E950" s="11"/>
      <c r="F950" s="11"/>
      <c r="G950" s="11"/>
      <c r="H950" s="11"/>
    </row>
    <row r="951" spans="1:8">
      <c r="A951" s="11"/>
      <c r="B951" s="11"/>
      <c r="C951" s="11"/>
      <c r="D951" s="10"/>
      <c r="E951" s="11"/>
      <c r="F951" s="11"/>
      <c r="G951" s="11"/>
      <c r="H951" s="11"/>
    </row>
    <row r="952" spans="1:8">
      <c r="A952" s="11"/>
      <c r="B952" s="11"/>
      <c r="C952" s="11"/>
      <c r="D952" s="10"/>
      <c r="E952" s="11"/>
      <c r="F952" s="11"/>
      <c r="G952" s="11"/>
      <c r="H952" s="11"/>
    </row>
    <row r="953" spans="1:8">
      <c r="A953" s="11"/>
      <c r="B953" s="11"/>
      <c r="C953" s="11"/>
      <c r="D953" s="10"/>
      <c r="E953" s="11"/>
      <c r="F953" s="11"/>
      <c r="G953" s="11"/>
      <c r="H953" s="11"/>
    </row>
    <row r="954" spans="1:8">
      <c r="A954" s="11" t="s">
        <v>621</v>
      </c>
      <c r="B954" s="11"/>
      <c r="C954" s="11" t="s">
        <v>622</v>
      </c>
      <c r="D954" s="10" t="s">
        <v>623</v>
      </c>
      <c r="E954" s="11" t="s">
        <v>624</v>
      </c>
      <c r="F954" s="11" t="s">
        <v>625</v>
      </c>
      <c r="G954" s="11"/>
      <c r="H954" s="11" t="s">
        <v>614</v>
      </c>
    </row>
    <row r="955" spans="1:8">
      <c r="A955" s="11"/>
      <c r="B955" s="11"/>
      <c r="C955" s="11"/>
      <c r="D955" s="10"/>
      <c r="E955" s="11"/>
      <c r="F955" s="11"/>
      <c r="G955" s="11"/>
      <c r="H955" s="11"/>
    </row>
    <row r="956" spans="1:8">
      <c r="A956" s="11"/>
      <c r="B956" s="11"/>
      <c r="C956" s="11"/>
      <c r="D956" s="10"/>
      <c r="E956" s="11"/>
      <c r="F956" s="11"/>
      <c r="G956" s="11"/>
      <c r="H956" s="11"/>
    </row>
    <row r="957" spans="1:8">
      <c r="A957" s="11"/>
      <c r="B957" s="11"/>
      <c r="C957" s="11"/>
      <c r="D957" s="10"/>
      <c r="E957" s="11"/>
      <c r="F957" s="11"/>
      <c r="G957" s="11"/>
      <c r="H957" s="11"/>
    </row>
    <row r="958" spans="1:8">
      <c r="A958" s="11"/>
      <c r="B958" s="11"/>
      <c r="C958" s="11"/>
      <c r="D958" s="10"/>
      <c r="E958" s="11"/>
      <c r="F958" s="11"/>
      <c r="G958" s="11"/>
      <c r="H958" s="11"/>
    </row>
    <row r="959" spans="1:8">
      <c r="A959" s="11"/>
      <c r="B959" s="11"/>
      <c r="C959" s="11"/>
      <c r="D959" s="10"/>
      <c r="E959" s="11"/>
      <c r="F959" s="11"/>
      <c r="G959" s="11"/>
      <c r="H959" s="11"/>
    </row>
    <row r="960" spans="1:8">
      <c r="A960" s="11"/>
      <c r="B960" s="11"/>
      <c r="C960" s="11"/>
      <c r="D960" s="10"/>
      <c r="E960" s="11"/>
      <c r="F960" s="11"/>
      <c r="G960" s="11"/>
      <c r="H960" s="11"/>
    </row>
    <row r="961" spans="1:8">
      <c r="A961" s="11"/>
      <c r="B961" s="11"/>
      <c r="C961" s="11"/>
      <c r="D961" s="10"/>
      <c r="E961" s="11"/>
      <c r="F961" s="11"/>
      <c r="G961" s="11"/>
      <c r="H961" s="11"/>
    </row>
    <row r="962" spans="1:8">
      <c r="A962" s="11"/>
      <c r="B962" s="11"/>
      <c r="C962" s="11"/>
      <c r="D962" s="10"/>
      <c r="E962" s="11"/>
      <c r="F962" s="11"/>
      <c r="G962" s="11"/>
      <c r="H962" s="11"/>
    </row>
    <row r="963" spans="1:8">
      <c r="A963" s="11"/>
      <c r="B963" s="11"/>
      <c r="C963" s="11"/>
      <c r="D963" s="10"/>
      <c r="E963" s="11"/>
      <c r="F963" s="11"/>
      <c r="G963" s="11"/>
      <c r="H963" s="11"/>
    </row>
    <row r="964" spans="1:8">
      <c r="A964" s="11"/>
      <c r="B964" s="11"/>
      <c r="C964" s="11"/>
      <c r="D964" s="10"/>
      <c r="E964" s="11"/>
      <c r="F964" s="11"/>
      <c r="G964" s="11"/>
      <c r="H964" s="11"/>
    </row>
    <row r="965" spans="1:8">
      <c r="A965" s="11"/>
      <c r="B965" s="11"/>
      <c r="C965" s="11"/>
      <c r="D965" s="10"/>
      <c r="E965" s="11"/>
      <c r="F965" s="11"/>
      <c r="G965" s="11"/>
      <c r="H965" s="11"/>
    </row>
    <row r="966" spans="1:8">
      <c r="A966" s="11" t="s">
        <v>621</v>
      </c>
      <c r="B966" s="11" t="s">
        <v>609</v>
      </c>
      <c r="C966" s="11" t="s">
        <v>622</v>
      </c>
      <c r="D966" s="10"/>
      <c r="E966" s="11" t="s">
        <v>624</v>
      </c>
      <c r="F966" s="11" t="s">
        <v>625</v>
      </c>
      <c r="G966" s="11"/>
      <c r="H966" s="11" t="s">
        <v>614</v>
      </c>
    </row>
    <row r="967" spans="1:8">
      <c r="A967" s="11"/>
      <c r="B967" s="11"/>
      <c r="C967" s="11"/>
      <c r="D967" s="10"/>
      <c r="E967" s="11"/>
      <c r="F967" s="11"/>
      <c r="G967" s="11"/>
      <c r="H967" s="11"/>
    </row>
    <row r="968" spans="1:8">
      <c r="A968" s="11"/>
      <c r="B968" s="11"/>
      <c r="C968" s="11"/>
      <c r="D968" s="10"/>
      <c r="E968" s="11"/>
      <c r="F968" s="11"/>
      <c r="G968" s="11"/>
      <c r="H968" s="11"/>
    </row>
    <row r="969" spans="1:8">
      <c r="A969" s="11"/>
      <c r="B969" s="11"/>
      <c r="C969" s="11"/>
      <c r="D969" s="10"/>
      <c r="E969" s="11"/>
      <c r="F969" s="11"/>
      <c r="G969" s="11"/>
      <c r="H969" s="11"/>
    </row>
    <row r="970" spans="1:8">
      <c r="A970" s="11"/>
      <c r="B970" s="11"/>
      <c r="C970" s="11"/>
      <c r="D970" s="10"/>
      <c r="E970" s="11"/>
      <c r="F970" s="11"/>
      <c r="G970" s="11"/>
      <c r="H970" s="11"/>
    </row>
    <row r="971" spans="1:8">
      <c r="A971" s="11"/>
      <c r="B971" s="11"/>
      <c r="C971" s="11"/>
      <c r="D971" s="10"/>
      <c r="E971" s="11"/>
      <c r="F971" s="11"/>
      <c r="G971" s="11"/>
      <c r="H971" s="11"/>
    </row>
    <row r="972" spans="1:8">
      <c r="A972" s="11" t="s">
        <v>626</v>
      </c>
      <c r="B972" s="11"/>
      <c r="C972" s="11" t="s">
        <v>627</v>
      </c>
      <c r="D972" s="10" t="s">
        <v>628</v>
      </c>
      <c r="E972" s="11" t="s">
        <v>417</v>
      </c>
      <c r="F972" s="11" t="s">
        <v>629</v>
      </c>
      <c r="G972" s="11"/>
      <c r="H972" s="10" t="s">
        <v>614</v>
      </c>
    </row>
    <row r="973" spans="1:8">
      <c r="A973" s="11"/>
      <c r="B973" s="11"/>
      <c r="C973" s="11"/>
      <c r="D973" s="10"/>
      <c r="E973" s="11"/>
      <c r="F973" s="11"/>
      <c r="G973" s="11"/>
      <c r="H973" s="10"/>
    </row>
    <row r="974" spans="1:8">
      <c r="A974" s="11"/>
      <c r="B974" s="11"/>
      <c r="C974" s="11"/>
      <c r="D974" s="10"/>
      <c r="E974" s="11"/>
      <c r="F974" s="11"/>
      <c r="G974" s="11"/>
      <c r="H974" s="10"/>
    </row>
    <row r="975" spans="1:8">
      <c r="A975" s="11"/>
      <c r="B975" s="11"/>
      <c r="C975" s="11"/>
      <c r="D975" s="10"/>
      <c r="E975" s="11"/>
      <c r="F975" s="11"/>
      <c r="G975" s="11"/>
      <c r="H975" s="10"/>
    </row>
    <row r="976" spans="1:8">
      <c r="A976" s="11"/>
      <c r="B976" s="11"/>
      <c r="C976" s="11"/>
      <c r="D976" s="10"/>
      <c r="E976" s="11"/>
      <c r="F976" s="11"/>
      <c r="G976" s="11"/>
      <c r="H976" s="10"/>
    </row>
    <row r="977" spans="1:8">
      <c r="A977" s="11"/>
      <c r="B977" s="11"/>
      <c r="C977" s="11"/>
      <c r="D977" s="10"/>
      <c r="E977" s="11"/>
      <c r="F977" s="11"/>
      <c r="G977" s="11"/>
      <c r="H977" s="10"/>
    </row>
    <row r="978" spans="1:8">
      <c r="A978" s="11"/>
      <c r="B978" s="11"/>
      <c r="C978" s="11"/>
      <c r="D978" s="10"/>
      <c r="E978" s="11"/>
      <c r="F978" s="11"/>
      <c r="G978" s="11"/>
      <c r="H978" s="10"/>
    </row>
    <row r="979" spans="1:8">
      <c r="A979" s="11"/>
      <c r="B979" s="11"/>
      <c r="C979" s="11"/>
      <c r="D979" s="10"/>
      <c r="E979" s="11"/>
      <c r="F979" s="11"/>
      <c r="G979" s="11"/>
      <c r="H979" s="10"/>
    </row>
    <row r="980" spans="1:8">
      <c r="A980" s="11"/>
      <c r="B980" s="11"/>
      <c r="C980" s="11"/>
      <c r="D980" s="10"/>
      <c r="E980" s="11"/>
      <c r="F980" s="11"/>
      <c r="G980" s="11"/>
      <c r="H980" s="10"/>
    </row>
    <row r="981" spans="1:8">
      <c r="A981" s="11" t="s">
        <v>630</v>
      </c>
      <c r="B981" s="11"/>
      <c r="C981" s="11" t="s">
        <v>631</v>
      </c>
      <c r="D981" s="10" t="s">
        <v>632</v>
      </c>
      <c r="E981" s="11" t="s">
        <v>427</v>
      </c>
      <c r="F981" s="11" t="s">
        <v>504</v>
      </c>
      <c r="G981" s="11"/>
      <c r="H981" s="10" t="s">
        <v>614</v>
      </c>
    </row>
    <row r="982" spans="1:8">
      <c r="A982" s="11"/>
      <c r="B982" s="11"/>
      <c r="C982" s="11"/>
      <c r="D982" s="10"/>
      <c r="E982" s="11"/>
      <c r="F982" s="11"/>
      <c r="G982" s="11"/>
      <c r="H982" s="10"/>
    </row>
    <row r="983" ht="25" customHeight="1" spans="1:8">
      <c r="A983" s="11"/>
      <c r="B983" s="11"/>
      <c r="C983" s="11"/>
      <c r="D983" s="10"/>
      <c r="E983" s="11"/>
      <c r="F983" s="11"/>
      <c r="G983" s="11"/>
      <c r="H983" s="10"/>
    </row>
    <row r="984" spans="1:8">
      <c r="A984" s="11"/>
      <c r="B984" s="11"/>
      <c r="C984" s="11"/>
      <c r="D984" s="10"/>
      <c r="E984" s="11"/>
      <c r="F984" s="11"/>
      <c r="G984" s="11"/>
      <c r="H984" s="10"/>
    </row>
    <row r="985" spans="1:8">
      <c r="A985" s="11"/>
      <c r="B985" s="11"/>
      <c r="C985" s="11"/>
      <c r="D985" s="10"/>
      <c r="E985" s="11"/>
      <c r="F985" s="11"/>
      <c r="G985" s="11"/>
      <c r="H985" s="10"/>
    </row>
    <row r="986" spans="1:8">
      <c r="A986" s="11"/>
      <c r="B986" s="11"/>
      <c r="C986" s="11"/>
      <c r="D986" s="10"/>
      <c r="E986" s="11"/>
      <c r="F986" s="11"/>
      <c r="G986" s="11"/>
      <c r="H986" s="10"/>
    </row>
    <row r="987" spans="1:8">
      <c r="A987" s="11"/>
      <c r="B987" s="11"/>
      <c r="C987" s="11"/>
      <c r="D987" s="10"/>
      <c r="E987" s="11"/>
      <c r="F987" s="11"/>
      <c r="G987" s="11"/>
      <c r="H987" s="10"/>
    </row>
    <row r="988" spans="1:8">
      <c r="A988" s="11"/>
      <c r="B988" s="11"/>
      <c r="C988" s="11"/>
      <c r="D988" s="10"/>
      <c r="E988" s="11"/>
      <c r="F988" s="11"/>
      <c r="G988" s="11"/>
      <c r="H988" s="10"/>
    </row>
    <row r="989" spans="1:8">
      <c r="A989" s="11" t="s">
        <v>633</v>
      </c>
      <c r="B989" s="11"/>
      <c r="C989" s="11" t="s">
        <v>634</v>
      </c>
      <c r="D989" s="10" t="s">
        <v>635</v>
      </c>
      <c r="E989" s="11" t="s">
        <v>417</v>
      </c>
      <c r="F989" s="11" t="s">
        <v>504</v>
      </c>
      <c r="G989" s="11"/>
      <c r="H989" s="10" t="s">
        <v>614</v>
      </c>
    </row>
    <row r="990" spans="1:8">
      <c r="A990" s="11"/>
      <c r="B990" s="11"/>
      <c r="C990" s="11"/>
      <c r="D990" s="10"/>
      <c r="E990" s="11"/>
      <c r="F990" s="11"/>
      <c r="G990" s="11"/>
      <c r="H990" s="10"/>
    </row>
    <row r="991" spans="1:8">
      <c r="A991" s="11"/>
      <c r="B991" s="11"/>
      <c r="C991" s="11"/>
      <c r="D991" s="10"/>
      <c r="E991" s="11"/>
      <c r="F991" s="11"/>
      <c r="G991" s="11"/>
      <c r="H991" s="10"/>
    </row>
    <row r="992" spans="1:8">
      <c r="A992" s="11"/>
      <c r="B992" s="11"/>
      <c r="C992" s="11"/>
      <c r="D992" s="10"/>
      <c r="E992" s="11"/>
      <c r="F992" s="11"/>
      <c r="G992" s="11"/>
      <c r="H992" s="10"/>
    </row>
    <row r="993" spans="1:8">
      <c r="A993" s="11"/>
      <c r="B993" s="11"/>
      <c r="C993" s="11"/>
      <c r="D993" s="10"/>
      <c r="E993" s="11"/>
      <c r="F993" s="11"/>
      <c r="G993" s="11"/>
      <c r="H993" s="10"/>
    </row>
    <row r="994" spans="1:8">
      <c r="A994" s="11"/>
      <c r="B994" s="11"/>
      <c r="C994" s="11"/>
      <c r="D994" s="10"/>
      <c r="E994" s="11"/>
      <c r="F994" s="11"/>
      <c r="G994" s="11"/>
      <c r="H994" s="10"/>
    </row>
    <row r="995" spans="1:8">
      <c r="A995" s="11"/>
      <c r="B995" s="11"/>
      <c r="C995" s="11"/>
      <c r="D995" s="10"/>
      <c r="E995" s="11"/>
      <c r="F995" s="11"/>
      <c r="G995" s="11"/>
      <c r="H995" s="10"/>
    </row>
    <row r="996" spans="1:8">
      <c r="A996" s="11"/>
      <c r="B996" s="11"/>
      <c r="C996" s="11"/>
      <c r="D996" s="10"/>
      <c r="E996" s="11"/>
      <c r="F996" s="11"/>
      <c r="G996" s="11"/>
      <c r="H996" s="10"/>
    </row>
    <row r="997" spans="1:8">
      <c r="A997" s="11"/>
      <c r="B997" s="11"/>
      <c r="C997" s="11"/>
      <c r="D997" s="10"/>
      <c r="E997" s="11"/>
      <c r="F997" s="11"/>
      <c r="G997" s="11"/>
      <c r="H997" s="10"/>
    </row>
    <row r="998" spans="1:8">
      <c r="A998" s="11" t="s">
        <v>636</v>
      </c>
      <c r="B998" s="11"/>
      <c r="C998" s="11" t="s">
        <v>637</v>
      </c>
      <c r="D998" s="10" t="s">
        <v>638</v>
      </c>
      <c r="E998" s="11" t="s">
        <v>256</v>
      </c>
      <c r="F998" s="11" t="s">
        <v>613</v>
      </c>
      <c r="G998" s="11"/>
      <c r="H998" s="10" t="s">
        <v>639</v>
      </c>
    </row>
    <row r="999" spans="1:8">
      <c r="A999" s="11"/>
      <c r="B999" s="11"/>
      <c r="C999" s="11"/>
      <c r="D999" s="10"/>
      <c r="E999" s="11"/>
      <c r="F999" s="11"/>
      <c r="G999" s="11"/>
      <c r="H999" s="10"/>
    </row>
    <row r="1000" spans="1:8">
      <c r="A1000" s="11"/>
      <c r="B1000" s="11"/>
      <c r="C1000" s="11"/>
      <c r="D1000" s="10"/>
      <c r="E1000" s="11"/>
      <c r="F1000" s="11"/>
      <c r="G1000" s="11"/>
      <c r="H1000" s="10"/>
    </row>
    <row r="1001" spans="1:8">
      <c r="A1001" s="11"/>
      <c r="B1001" s="11"/>
      <c r="C1001" s="11"/>
      <c r="D1001" s="10"/>
      <c r="E1001" s="11"/>
      <c r="F1001" s="11"/>
      <c r="G1001" s="11"/>
      <c r="H1001" s="10"/>
    </row>
    <row r="1002" spans="1:8">
      <c r="A1002" s="11"/>
      <c r="B1002" s="11"/>
      <c r="C1002" s="11"/>
      <c r="D1002" s="10"/>
      <c r="E1002" s="11"/>
      <c r="F1002" s="11"/>
      <c r="G1002" s="11"/>
      <c r="H1002" s="10"/>
    </row>
    <row r="1003" spans="1:8">
      <c r="A1003" s="11" t="s">
        <v>640</v>
      </c>
      <c r="B1003" s="11"/>
      <c r="C1003" s="11" t="s">
        <v>641</v>
      </c>
      <c r="D1003" s="10" t="s">
        <v>642</v>
      </c>
      <c r="E1003" s="11" t="s">
        <v>643</v>
      </c>
      <c r="F1003" s="11" t="s">
        <v>644</v>
      </c>
      <c r="G1003" s="11"/>
      <c r="H1003" s="10" t="s">
        <v>645</v>
      </c>
    </row>
    <row r="1004" spans="1:8">
      <c r="A1004" s="11"/>
      <c r="B1004" s="11"/>
      <c r="C1004" s="11"/>
      <c r="D1004" s="10"/>
      <c r="E1004" s="11"/>
      <c r="F1004" s="11"/>
      <c r="G1004" s="11"/>
      <c r="H1004" s="10"/>
    </row>
    <row r="1005" spans="1:8">
      <c r="A1005" s="11"/>
      <c r="B1005" s="11"/>
      <c r="C1005" s="11"/>
      <c r="D1005" s="10"/>
      <c r="E1005" s="11"/>
      <c r="F1005" s="11"/>
      <c r="G1005" s="11"/>
      <c r="H1005" s="10"/>
    </row>
    <row r="1006" spans="1:8">
      <c r="A1006" s="11" t="s">
        <v>646</v>
      </c>
      <c r="B1006" s="11"/>
      <c r="C1006" s="11" t="s">
        <v>611</v>
      </c>
      <c r="D1006" s="10" t="s">
        <v>647</v>
      </c>
      <c r="E1006" s="11" t="s">
        <v>256</v>
      </c>
      <c r="F1006" s="11" t="s">
        <v>648</v>
      </c>
      <c r="G1006" s="11"/>
      <c r="H1006" s="10" t="s">
        <v>614</v>
      </c>
    </row>
    <row r="1007" spans="1:8">
      <c r="A1007" s="11"/>
      <c r="B1007" s="11"/>
      <c r="C1007" s="11"/>
      <c r="D1007" s="10"/>
      <c r="E1007" s="11"/>
      <c r="F1007" s="11"/>
      <c r="G1007" s="11"/>
      <c r="H1007" s="10"/>
    </row>
    <row r="1008" spans="1:8">
      <c r="A1008" s="11"/>
      <c r="B1008" s="11"/>
      <c r="C1008" s="11"/>
      <c r="D1008" s="10"/>
      <c r="E1008" s="11"/>
      <c r="F1008" s="11"/>
      <c r="G1008" s="11"/>
      <c r="H1008" s="10"/>
    </row>
    <row r="1009" spans="1:8">
      <c r="A1009" s="16"/>
      <c r="B1009" s="11"/>
      <c r="C1009" s="11"/>
      <c r="D1009" s="10"/>
      <c r="E1009" s="11"/>
      <c r="F1009" s="11"/>
      <c r="G1009" s="11"/>
      <c r="H1009" s="10"/>
    </row>
    <row r="1010" spans="1:8">
      <c r="A1010" s="16"/>
      <c r="B1010" s="11"/>
      <c r="C1010" s="11"/>
      <c r="D1010" s="10"/>
      <c r="E1010" s="11"/>
      <c r="F1010" s="11"/>
      <c r="G1010" s="11"/>
      <c r="H1010" s="10"/>
    </row>
    <row r="1011" spans="1:8">
      <c r="A1011" s="11" t="s">
        <v>649</v>
      </c>
      <c r="B1011" s="11"/>
      <c r="C1011" s="11" t="s">
        <v>622</v>
      </c>
      <c r="D1011" s="10" t="s">
        <v>650</v>
      </c>
      <c r="E1011" s="17" t="s">
        <v>624</v>
      </c>
      <c r="F1011" s="17" t="s">
        <v>509</v>
      </c>
      <c r="G1011" s="17"/>
      <c r="H1011" s="17" t="s">
        <v>614</v>
      </c>
    </row>
    <row r="1012" spans="1:8">
      <c r="A1012" s="11"/>
      <c r="B1012" s="11"/>
      <c r="C1012" s="11"/>
      <c r="D1012" s="10"/>
      <c r="E1012" s="18"/>
      <c r="F1012" s="18"/>
      <c r="G1012" s="18"/>
      <c r="H1012" s="18"/>
    </row>
    <row r="1013" spans="1:8">
      <c r="A1013" s="11"/>
      <c r="B1013" s="11"/>
      <c r="C1013" s="11"/>
      <c r="D1013" s="10"/>
      <c r="E1013" s="18"/>
      <c r="F1013" s="18"/>
      <c r="G1013" s="18"/>
      <c r="H1013" s="18"/>
    </row>
    <row r="1014" spans="1:8">
      <c r="A1014" s="11"/>
      <c r="B1014" s="11"/>
      <c r="C1014" s="11"/>
      <c r="D1014" s="10"/>
      <c r="E1014" s="18"/>
      <c r="F1014" s="18"/>
      <c r="G1014" s="18"/>
      <c r="H1014" s="18"/>
    </row>
    <row r="1015" spans="1:8">
      <c r="A1015" s="11"/>
      <c r="B1015" s="11"/>
      <c r="C1015" s="11"/>
      <c r="D1015" s="10"/>
      <c r="E1015" s="18"/>
      <c r="F1015" s="18"/>
      <c r="G1015" s="18"/>
      <c r="H1015" s="18"/>
    </row>
    <row r="1016" spans="1:8">
      <c r="A1016" s="11"/>
      <c r="B1016" s="11"/>
      <c r="C1016" s="11"/>
      <c r="D1016" s="10"/>
      <c r="E1016" s="18"/>
      <c r="F1016" s="18"/>
      <c r="G1016" s="18"/>
      <c r="H1016" s="18"/>
    </row>
    <row r="1017" spans="1:8">
      <c r="A1017" s="11"/>
      <c r="B1017" s="11"/>
      <c r="C1017" s="11"/>
      <c r="D1017" s="10"/>
      <c r="E1017" s="18"/>
      <c r="F1017" s="18"/>
      <c r="G1017" s="18"/>
      <c r="H1017" s="18"/>
    </row>
    <row r="1018" spans="1:8">
      <c r="A1018" s="11"/>
      <c r="B1018" s="11"/>
      <c r="C1018" s="11"/>
      <c r="D1018" s="10"/>
      <c r="E1018" s="18"/>
      <c r="F1018" s="18"/>
      <c r="G1018" s="18"/>
      <c r="H1018" s="18"/>
    </row>
    <row r="1019" spans="1:8">
      <c r="A1019" s="11"/>
      <c r="B1019" s="11"/>
      <c r="C1019" s="11"/>
      <c r="D1019" s="10"/>
      <c r="E1019" s="18"/>
      <c r="F1019" s="18"/>
      <c r="G1019" s="18"/>
      <c r="H1019" s="18"/>
    </row>
    <row r="1020" spans="1:8">
      <c r="A1020" s="11"/>
      <c r="B1020" s="11"/>
      <c r="C1020" s="11"/>
      <c r="D1020" s="10"/>
      <c r="E1020" s="18"/>
      <c r="F1020" s="18"/>
      <c r="G1020" s="18"/>
      <c r="H1020" s="18"/>
    </row>
    <row r="1021" spans="1:8">
      <c r="A1021" s="11"/>
      <c r="B1021" s="11"/>
      <c r="C1021" s="11"/>
      <c r="D1021" s="10"/>
      <c r="E1021" s="18"/>
      <c r="F1021" s="18"/>
      <c r="G1021" s="18"/>
      <c r="H1021" s="18"/>
    </row>
    <row r="1022" spans="1:8">
      <c r="A1022" s="11"/>
      <c r="B1022" s="11"/>
      <c r="C1022" s="11"/>
      <c r="D1022" s="10"/>
      <c r="E1022" s="19"/>
      <c r="F1022" s="19"/>
      <c r="G1022" s="19"/>
      <c r="H1022" s="19"/>
    </row>
    <row r="1023" spans="1:8">
      <c r="A1023" s="17" t="s">
        <v>649</v>
      </c>
      <c r="B1023" s="17" t="s">
        <v>609</v>
      </c>
      <c r="C1023" s="17" t="s">
        <v>622</v>
      </c>
      <c r="D1023" s="10"/>
      <c r="E1023" s="17" t="s">
        <v>624</v>
      </c>
      <c r="F1023" s="17" t="s">
        <v>509</v>
      </c>
      <c r="G1023" s="17"/>
      <c r="H1023" s="17" t="s">
        <v>614</v>
      </c>
    </row>
    <row r="1024" spans="1:8">
      <c r="A1024" s="18"/>
      <c r="B1024" s="18"/>
      <c r="C1024" s="18"/>
      <c r="D1024" s="10"/>
      <c r="E1024" s="18"/>
      <c r="F1024" s="18"/>
      <c r="G1024" s="18"/>
      <c r="H1024" s="18"/>
    </row>
    <row r="1025" spans="1:8">
      <c r="A1025" s="18"/>
      <c r="B1025" s="18"/>
      <c r="C1025" s="18"/>
      <c r="D1025" s="10"/>
      <c r="E1025" s="18"/>
      <c r="F1025" s="18"/>
      <c r="G1025" s="18"/>
      <c r="H1025" s="18"/>
    </row>
    <row r="1026" spans="1:8">
      <c r="A1026" s="18"/>
      <c r="B1026" s="18"/>
      <c r="C1026" s="18"/>
      <c r="D1026" s="10"/>
      <c r="E1026" s="18"/>
      <c r="F1026" s="18"/>
      <c r="G1026" s="18"/>
      <c r="H1026" s="18"/>
    </row>
    <row r="1027" spans="1:8">
      <c r="A1027" s="18"/>
      <c r="B1027" s="18"/>
      <c r="C1027" s="18"/>
      <c r="D1027" s="10"/>
      <c r="E1027" s="18"/>
      <c r="F1027" s="18"/>
      <c r="G1027" s="18"/>
      <c r="H1027" s="18"/>
    </row>
    <row r="1028" spans="1:8">
      <c r="A1028" s="18"/>
      <c r="B1028" s="18"/>
      <c r="C1028" s="18"/>
      <c r="D1028" s="10"/>
      <c r="E1028" s="18"/>
      <c r="F1028" s="18"/>
      <c r="G1028" s="18"/>
      <c r="H1028" s="18"/>
    </row>
    <row r="1029" spans="1:8">
      <c r="A1029" s="19"/>
      <c r="B1029" s="18"/>
      <c r="C1029" s="19"/>
      <c r="D1029" s="10"/>
      <c r="E1029" s="19"/>
      <c r="F1029" s="19"/>
      <c r="G1029" s="19"/>
      <c r="H1029" s="19"/>
    </row>
    <row r="1030" spans="1:8">
      <c r="A1030" s="11" t="s">
        <v>651</v>
      </c>
      <c r="B1030" s="18"/>
      <c r="C1030" s="11" t="s">
        <v>652</v>
      </c>
      <c r="D1030" s="10" t="s">
        <v>653</v>
      </c>
      <c r="E1030" s="11" t="s">
        <v>407</v>
      </c>
      <c r="F1030" s="11" t="s">
        <v>654</v>
      </c>
      <c r="G1030" s="11"/>
      <c r="H1030" s="10" t="s">
        <v>645</v>
      </c>
    </row>
    <row r="1031" spans="1:8">
      <c r="A1031" s="11"/>
      <c r="B1031" s="18"/>
      <c r="C1031" s="11"/>
      <c r="D1031" s="10"/>
      <c r="E1031" s="11"/>
      <c r="F1031" s="11"/>
      <c r="G1031" s="11"/>
      <c r="H1031" s="10"/>
    </row>
    <row r="1032" spans="1:8">
      <c r="A1032" s="11"/>
      <c r="B1032" s="18"/>
      <c r="C1032" s="11"/>
      <c r="D1032" s="10"/>
      <c r="E1032" s="11"/>
      <c r="F1032" s="11"/>
      <c r="G1032" s="11"/>
      <c r="H1032" s="10"/>
    </row>
    <row r="1033" spans="1:8">
      <c r="A1033" s="11"/>
      <c r="B1033" s="18"/>
      <c r="C1033" s="11"/>
      <c r="D1033" s="10"/>
      <c r="E1033" s="11"/>
      <c r="F1033" s="11"/>
      <c r="G1033" s="11"/>
      <c r="H1033" s="10"/>
    </row>
    <row r="1034" spans="1:8">
      <c r="A1034" s="11" t="s">
        <v>655</v>
      </c>
      <c r="B1034" s="18"/>
      <c r="C1034" s="11" t="s">
        <v>656</v>
      </c>
      <c r="D1034" s="10" t="s">
        <v>657</v>
      </c>
      <c r="E1034" s="11" t="s">
        <v>407</v>
      </c>
      <c r="F1034" s="11" t="s">
        <v>658</v>
      </c>
      <c r="G1034" s="11"/>
      <c r="H1034" s="10" t="s">
        <v>645</v>
      </c>
    </row>
    <row r="1035" spans="1:8">
      <c r="A1035" s="11"/>
      <c r="B1035" s="18"/>
      <c r="C1035" s="11"/>
      <c r="D1035" s="10"/>
      <c r="E1035" s="11"/>
      <c r="F1035" s="11"/>
      <c r="G1035" s="11"/>
      <c r="H1035" s="10"/>
    </row>
    <row r="1036" spans="1:8">
      <c r="A1036" s="11"/>
      <c r="B1036" s="18"/>
      <c r="C1036" s="11"/>
      <c r="D1036" s="10"/>
      <c r="E1036" s="11"/>
      <c r="F1036" s="11"/>
      <c r="G1036" s="11"/>
      <c r="H1036" s="10"/>
    </row>
    <row r="1037" spans="1:8">
      <c r="A1037" s="11"/>
      <c r="B1037" s="18"/>
      <c r="C1037" s="11"/>
      <c r="D1037" s="10"/>
      <c r="E1037" s="11"/>
      <c r="F1037" s="11"/>
      <c r="G1037" s="11"/>
      <c r="H1037" s="10"/>
    </row>
    <row r="1038" spans="1:8">
      <c r="A1038" s="11" t="s">
        <v>659</v>
      </c>
      <c r="B1038" s="18"/>
      <c r="C1038" s="11" t="s">
        <v>660</v>
      </c>
      <c r="D1038" s="10" t="s">
        <v>661</v>
      </c>
      <c r="E1038" s="11" t="s">
        <v>407</v>
      </c>
      <c r="F1038" s="11" t="s">
        <v>135</v>
      </c>
      <c r="G1038" s="11"/>
      <c r="H1038" s="10" t="s">
        <v>645</v>
      </c>
    </row>
    <row r="1039" spans="1:8">
      <c r="A1039" s="11"/>
      <c r="B1039" s="18"/>
      <c r="C1039" s="11"/>
      <c r="D1039" s="10"/>
      <c r="E1039" s="11"/>
      <c r="F1039" s="11"/>
      <c r="G1039" s="11"/>
      <c r="H1039" s="10"/>
    </row>
    <row r="1040" spans="1:8">
      <c r="A1040" s="11" t="s">
        <v>662</v>
      </c>
      <c r="B1040" s="18"/>
      <c r="C1040" s="11" t="s">
        <v>663</v>
      </c>
      <c r="D1040" s="10" t="s">
        <v>664</v>
      </c>
      <c r="E1040" s="11" t="s">
        <v>608</v>
      </c>
      <c r="F1040" s="11" t="s">
        <v>504</v>
      </c>
      <c r="G1040" s="11"/>
      <c r="H1040" s="10" t="s">
        <v>371</v>
      </c>
    </row>
    <row r="1041" spans="1:8">
      <c r="A1041" s="11"/>
      <c r="B1041" s="18"/>
      <c r="C1041" s="11"/>
      <c r="D1041" s="10"/>
      <c r="E1041" s="11"/>
      <c r="F1041" s="11"/>
      <c r="G1041" s="11"/>
      <c r="H1041" s="10"/>
    </row>
    <row r="1042" spans="1:8">
      <c r="A1042" s="11"/>
      <c r="B1042" s="18"/>
      <c r="C1042" s="11"/>
      <c r="D1042" s="10"/>
      <c r="E1042" s="11"/>
      <c r="F1042" s="11"/>
      <c r="G1042" s="11"/>
      <c r="H1042" s="10"/>
    </row>
    <row r="1043" spans="1:8">
      <c r="A1043" s="11"/>
      <c r="B1043" s="19"/>
      <c r="C1043" s="11"/>
      <c r="D1043" s="10"/>
      <c r="E1043" s="11"/>
      <c r="F1043" s="11"/>
      <c r="G1043" s="11"/>
      <c r="H1043" s="10"/>
    </row>
    <row r="1044" spans="1:8">
      <c r="A1044" s="11"/>
      <c r="B1044" s="11"/>
      <c r="C1044" s="11" t="s">
        <v>665</v>
      </c>
      <c r="D1044" s="11"/>
      <c r="E1044" s="11"/>
      <c r="F1044" s="11"/>
      <c r="G1044" s="11"/>
      <c r="H1044" s="10"/>
    </row>
    <row r="1045" spans="1:8">
      <c r="A1045" s="11"/>
      <c r="B1045" s="11"/>
      <c r="C1045" s="11"/>
      <c r="D1045" s="11"/>
      <c r="E1045" s="11"/>
      <c r="F1045" s="11"/>
      <c r="G1045" s="11"/>
      <c r="H1045" s="10"/>
    </row>
    <row r="1046" spans="1:8">
      <c r="A1046" s="11" t="s">
        <v>666</v>
      </c>
      <c r="B1046" s="11" t="s">
        <v>667</v>
      </c>
      <c r="C1046" s="11" t="s">
        <v>668</v>
      </c>
      <c r="D1046" s="10" t="s">
        <v>669</v>
      </c>
      <c r="E1046" s="11" t="s">
        <v>417</v>
      </c>
      <c r="F1046" s="11" t="s">
        <v>509</v>
      </c>
      <c r="G1046" s="11"/>
      <c r="H1046" s="10" t="s">
        <v>670</v>
      </c>
    </row>
    <row r="1047" spans="1:8">
      <c r="A1047" s="11"/>
      <c r="B1047" s="11"/>
      <c r="C1047" s="11"/>
      <c r="D1047" s="10"/>
      <c r="E1047" s="11"/>
      <c r="F1047" s="11"/>
      <c r="G1047" s="11"/>
      <c r="H1047" s="10"/>
    </row>
    <row r="1048" spans="1:8">
      <c r="A1048" s="11"/>
      <c r="B1048" s="11"/>
      <c r="C1048" s="11"/>
      <c r="D1048" s="10"/>
      <c r="E1048" s="11"/>
      <c r="F1048" s="11"/>
      <c r="G1048" s="11"/>
      <c r="H1048" s="10"/>
    </row>
    <row r="1049" spans="1:8">
      <c r="A1049" s="11"/>
      <c r="B1049" s="11"/>
      <c r="C1049" s="11"/>
      <c r="D1049" s="10"/>
      <c r="E1049" s="11"/>
      <c r="F1049" s="11"/>
      <c r="G1049" s="11"/>
      <c r="H1049" s="10"/>
    </row>
    <row r="1050" spans="1:8">
      <c r="A1050" s="11"/>
      <c r="B1050" s="11"/>
      <c r="C1050" s="11"/>
      <c r="D1050" s="10"/>
      <c r="E1050" s="11"/>
      <c r="F1050" s="11"/>
      <c r="G1050" s="11"/>
      <c r="H1050" s="10"/>
    </row>
    <row r="1051" spans="1:8">
      <c r="A1051" s="11"/>
      <c r="B1051" s="11"/>
      <c r="C1051" s="11"/>
      <c r="D1051" s="10"/>
      <c r="E1051" s="11"/>
      <c r="F1051" s="11"/>
      <c r="G1051" s="11"/>
      <c r="H1051" s="10"/>
    </row>
    <row r="1052" spans="1:8">
      <c r="A1052" s="11"/>
      <c r="B1052" s="11"/>
      <c r="C1052" s="11"/>
      <c r="D1052" s="10"/>
      <c r="E1052" s="11"/>
      <c r="F1052" s="11"/>
      <c r="G1052" s="11"/>
      <c r="H1052" s="10"/>
    </row>
    <row r="1053" spans="1:8">
      <c r="A1053" s="11"/>
      <c r="B1053" s="11"/>
      <c r="C1053" s="11"/>
      <c r="D1053" s="10"/>
      <c r="E1053" s="11"/>
      <c r="F1053" s="11"/>
      <c r="G1053" s="11"/>
      <c r="H1053" s="10"/>
    </row>
    <row r="1054" spans="1:8">
      <c r="A1054" s="11"/>
      <c r="B1054" s="11"/>
      <c r="C1054" s="11"/>
      <c r="D1054" s="10"/>
      <c r="E1054" s="11"/>
      <c r="F1054" s="11"/>
      <c r="G1054" s="11"/>
      <c r="H1054" s="10"/>
    </row>
    <row r="1055" spans="1:8">
      <c r="A1055" s="11"/>
      <c r="B1055" s="11"/>
      <c r="C1055" s="11"/>
      <c r="D1055" s="10"/>
      <c r="E1055" s="11"/>
      <c r="F1055" s="11"/>
      <c r="G1055" s="11"/>
      <c r="H1055" s="10"/>
    </row>
    <row r="1056" spans="1:8">
      <c r="A1056" s="11"/>
      <c r="B1056" s="11"/>
      <c r="C1056" s="11"/>
      <c r="D1056" s="10"/>
      <c r="E1056" s="11"/>
      <c r="F1056" s="11"/>
      <c r="G1056" s="11"/>
      <c r="H1056" s="10"/>
    </row>
    <row r="1057" spans="1:8">
      <c r="A1057" s="11"/>
      <c r="B1057" s="11"/>
      <c r="C1057" s="11"/>
      <c r="D1057" s="10"/>
      <c r="E1057" s="11"/>
      <c r="F1057" s="11"/>
      <c r="G1057" s="11"/>
      <c r="H1057" s="10"/>
    </row>
    <row r="1058" spans="1:8">
      <c r="A1058" s="11" t="s">
        <v>671</v>
      </c>
      <c r="B1058" s="11"/>
      <c r="C1058" s="11"/>
      <c r="D1058" s="10" t="s">
        <v>672</v>
      </c>
      <c r="E1058" s="11" t="s">
        <v>417</v>
      </c>
      <c r="F1058" s="11" t="s">
        <v>504</v>
      </c>
      <c r="G1058" s="11"/>
      <c r="H1058" s="10" t="s">
        <v>670</v>
      </c>
    </row>
    <row r="1059" spans="1:8">
      <c r="A1059" s="11"/>
      <c r="B1059" s="11"/>
      <c r="C1059" s="11"/>
      <c r="D1059" s="10"/>
      <c r="E1059" s="11"/>
      <c r="F1059" s="11"/>
      <c r="G1059" s="11"/>
      <c r="H1059" s="10"/>
    </row>
    <row r="1060" spans="1:8">
      <c r="A1060" s="11"/>
      <c r="B1060" s="11"/>
      <c r="C1060" s="11"/>
      <c r="D1060" s="10"/>
      <c r="E1060" s="11"/>
      <c r="F1060" s="11"/>
      <c r="G1060" s="11"/>
      <c r="H1060" s="10"/>
    </row>
    <row r="1061" spans="1:8">
      <c r="A1061" s="11"/>
      <c r="B1061" s="11"/>
      <c r="C1061" s="11"/>
      <c r="D1061" s="10"/>
      <c r="E1061" s="11"/>
      <c r="F1061" s="11"/>
      <c r="G1061" s="11"/>
      <c r="H1061" s="10"/>
    </row>
    <row r="1062" spans="1:8">
      <c r="A1062" s="11"/>
      <c r="B1062" s="11"/>
      <c r="C1062" s="11"/>
      <c r="D1062" s="10"/>
      <c r="E1062" s="11"/>
      <c r="F1062" s="11"/>
      <c r="G1062" s="11"/>
      <c r="H1062" s="10"/>
    </row>
    <row r="1063" spans="1:8">
      <c r="A1063" s="11"/>
      <c r="B1063" s="11"/>
      <c r="C1063" s="11"/>
      <c r="D1063" s="10"/>
      <c r="E1063" s="11"/>
      <c r="F1063" s="11"/>
      <c r="G1063" s="11"/>
      <c r="H1063" s="10"/>
    </row>
    <row r="1064" spans="1:8">
      <c r="A1064" s="11"/>
      <c r="B1064" s="11"/>
      <c r="C1064" s="11"/>
      <c r="D1064" s="10"/>
      <c r="E1064" s="11"/>
      <c r="F1064" s="11"/>
      <c r="G1064" s="11"/>
      <c r="H1064" s="10"/>
    </row>
    <row r="1065" spans="1:8">
      <c r="A1065" s="11"/>
      <c r="B1065" s="11"/>
      <c r="C1065" s="11"/>
      <c r="D1065" s="10"/>
      <c r="E1065" s="11"/>
      <c r="F1065" s="11"/>
      <c r="G1065" s="11"/>
      <c r="H1065" s="10"/>
    </row>
    <row r="1066" spans="1:8">
      <c r="A1066" s="11"/>
      <c r="B1066" s="11"/>
      <c r="C1066" s="11"/>
      <c r="D1066" s="10"/>
      <c r="E1066" s="11"/>
      <c r="F1066" s="11"/>
      <c r="G1066" s="11"/>
      <c r="H1066" s="10"/>
    </row>
    <row r="1067" spans="1:8">
      <c r="A1067" s="11"/>
      <c r="B1067" s="11"/>
      <c r="C1067" s="11"/>
      <c r="D1067" s="10"/>
      <c r="E1067" s="11"/>
      <c r="F1067" s="11"/>
      <c r="G1067" s="11"/>
      <c r="H1067" s="10"/>
    </row>
    <row r="1068" spans="1:8">
      <c r="A1068" s="11"/>
      <c r="B1068" s="11"/>
      <c r="C1068" s="11"/>
      <c r="D1068" s="10"/>
      <c r="E1068" s="11"/>
      <c r="F1068" s="11"/>
      <c r="G1068" s="11"/>
      <c r="H1068" s="10"/>
    </row>
    <row r="1069" spans="1:8">
      <c r="A1069" s="11"/>
      <c r="B1069" s="11"/>
      <c r="C1069" s="11"/>
      <c r="D1069" s="10"/>
      <c r="E1069" s="11"/>
      <c r="F1069" s="11"/>
      <c r="G1069" s="11"/>
      <c r="H1069" s="10"/>
    </row>
    <row r="1070" spans="1:8">
      <c r="A1070" s="11"/>
      <c r="B1070" s="11"/>
      <c r="C1070" s="11"/>
      <c r="D1070" s="10"/>
      <c r="E1070" s="11"/>
      <c r="F1070" s="11"/>
      <c r="G1070" s="11"/>
      <c r="H1070" s="10"/>
    </row>
    <row r="1071" spans="1:8">
      <c r="A1071" s="11"/>
      <c r="B1071" s="11"/>
      <c r="C1071" s="11"/>
      <c r="D1071" s="10"/>
      <c r="E1071" s="11"/>
      <c r="F1071" s="11"/>
      <c r="G1071" s="11"/>
      <c r="H1071" s="10"/>
    </row>
    <row r="1072" spans="1:8">
      <c r="A1072" s="11"/>
      <c r="B1072" s="11"/>
      <c r="C1072" s="11"/>
      <c r="D1072" s="10"/>
      <c r="E1072" s="11"/>
      <c r="F1072" s="11"/>
      <c r="G1072" s="11"/>
      <c r="H1072" s="10"/>
    </row>
    <row r="1073" spans="1:8">
      <c r="A1073" s="11"/>
      <c r="B1073" s="11"/>
      <c r="C1073" s="11"/>
      <c r="D1073" s="10"/>
      <c r="E1073" s="11"/>
      <c r="F1073" s="11"/>
      <c r="G1073" s="11"/>
      <c r="H1073" s="10"/>
    </row>
    <row r="1074" spans="1:8">
      <c r="A1074" s="11"/>
      <c r="B1074" s="11"/>
      <c r="C1074" s="11"/>
      <c r="D1074" s="10"/>
      <c r="E1074" s="11"/>
      <c r="F1074" s="11"/>
      <c r="G1074" s="11"/>
      <c r="H1074" s="10"/>
    </row>
    <row r="1075" spans="1:8">
      <c r="A1075" s="11" t="s">
        <v>673</v>
      </c>
      <c r="B1075" s="11"/>
      <c r="C1075" s="11"/>
      <c r="D1075" s="10" t="s">
        <v>674</v>
      </c>
      <c r="E1075" s="11" t="s">
        <v>417</v>
      </c>
      <c r="F1075" s="11" t="s">
        <v>509</v>
      </c>
      <c r="G1075" s="11"/>
      <c r="H1075" s="11" t="s">
        <v>670</v>
      </c>
    </row>
    <row r="1076" spans="1:8">
      <c r="A1076" s="11"/>
      <c r="B1076" s="11"/>
      <c r="C1076" s="11"/>
      <c r="D1076" s="10"/>
      <c r="E1076" s="11"/>
      <c r="F1076" s="11"/>
      <c r="G1076" s="11"/>
      <c r="H1076" s="11"/>
    </row>
    <row r="1077" spans="1:8">
      <c r="A1077" s="11"/>
      <c r="B1077" s="11"/>
      <c r="C1077" s="11"/>
      <c r="D1077" s="10"/>
      <c r="E1077" s="11"/>
      <c r="F1077" s="11"/>
      <c r="G1077" s="11"/>
      <c r="H1077" s="11"/>
    </row>
    <row r="1078" spans="1:8">
      <c r="A1078" s="11"/>
      <c r="B1078" s="11"/>
      <c r="C1078" s="11"/>
      <c r="D1078" s="10"/>
      <c r="E1078" s="11"/>
      <c r="F1078" s="11"/>
      <c r="G1078" s="11"/>
      <c r="H1078" s="11"/>
    </row>
    <row r="1079" spans="1:8">
      <c r="A1079" s="11"/>
      <c r="B1079" s="11"/>
      <c r="C1079" s="11"/>
      <c r="D1079" s="10"/>
      <c r="E1079" s="11"/>
      <c r="F1079" s="11"/>
      <c r="G1079" s="11"/>
      <c r="H1079" s="11"/>
    </row>
    <row r="1080" spans="1:8">
      <c r="A1080" s="11"/>
      <c r="B1080" s="11"/>
      <c r="C1080" s="11"/>
      <c r="D1080" s="10"/>
      <c r="E1080" s="11"/>
      <c r="F1080" s="11"/>
      <c r="G1080" s="11"/>
      <c r="H1080" s="11"/>
    </row>
    <row r="1081" spans="1:8">
      <c r="A1081" s="11" t="s">
        <v>673</v>
      </c>
      <c r="B1081" s="11" t="s">
        <v>667</v>
      </c>
      <c r="C1081" s="11" t="s">
        <v>668</v>
      </c>
      <c r="D1081" s="10"/>
      <c r="E1081" s="11" t="s">
        <v>417</v>
      </c>
      <c r="F1081" s="11" t="s">
        <v>509</v>
      </c>
      <c r="G1081" s="11"/>
      <c r="H1081" s="11" t="s">
        <v>670</v>
      </c>
    </row>
    <row r="1082" spans="1:8">
      <c r="A1082" s="11"/>
      <c r="B1082" s="11"/>
      <c r="C1082" s="11"/>
      <c r="D1082" s="10"/>
      <c r="E1082" s="11"/>
      <c r="F1082" s="11"/>
      <c r="G1082" s="11"/>
      <c r="H1082" s="11"/>
    </row>
    <row r="1083" spans="1:8">
      <c r="A1083" s="11"/>
      <c r="B1083" s="11"/>
      <c r="C1083" s="11"/>
      <c r="D1083" s="10"/>
      <c r="E1083" s="11"/>
      <c r="F1083" s="11"/>
      <c r="G1083" s="11"/>
      <c r="H1083" s="11"/>
    </row>
    <row r="1084" spans="1:8">
      <c r="A1084" s="11"/>
      <c r="B1084" s="11"/>
      <c r="C1084" s="11"/>
      <c r="D1084" s="10"/>
      <c r="E1084" s="11"/>
      <c r="F1084" s="11"/>
      <c r="G1084" s="11"/>
      <c r="H1084" s="11"/>
    </row>
    <row r="1085" spans="1:8">
      <c r="A1085" s="11"/>
      <c r="B1085" s="11"/>
      <c r="C1085" s="11"/>
      <c r="D1085" s="10"/>
      <c r="E1085" s="11"/>
      <c r="F1085" s="11"/>
      <c r="G1085" s="11"/>
      <c r="H1085" s="11"/>
    </row>
    <row r="1086" spans="1:8">
      <c r="A1086" s="11"/>
      <c r="B1086" s="11"/>
      <c r="C1086" s="11"/>
      <c r="D1086" s="10"/>
      <c r="E1086" s="11"/>
      <c r="F1086" s="11"/>
      <c r="G1086" s="11"/>
      <c r="H1086" s="11"/>
    </row>
    <row r="1087" spans="1:8">
      <c r="A1087" s="11"/>
      <c r="B1087" s="11"/>
      <c r="C1087" s="11"/>
      <c r="D1087" s="10"/>
      <c r="E1087" s="11"/>
      <c r="F1087" s="11"/>
      <c r="G1087" s="11"/>
      <c r="H1087" s="11"/>
    </row>
    <row r="1088" spans="1:8">
      <c r="A1088" s="11"/>
      <c r="B1088" s="11"/>
      <c r="C1088" s="11"/>
      <c r="D1088" s="10"/>
      <c r="E1088" s="11"/>
      <c r="F1088" s="11"/>
      <c r="G1088" s="11"/>
      <c r="H1088" s="11"/>
    </row>
    <row r="1089" spans="1:8">
      <c r="A1089" s="11"/>
      <c r="B1089" s="11"/>
      <c r="C1089" s="11"/>
      <c r="D1089" s="10"/>
      <c r="E1089" s="11"/>
      <c r="F1089" s="11"/>
      <c r="G1089" s="11"/>
      <c r="H1089" s="11"/>
    </row>
    <row r="1090" spans="1:8">
      <c r="A1090" s="11" t="s">
        <v>644</v>
      </c>
      <c r="B1090" s="11"/>
      <c r="C1090" s="11"/>
      <c r="D1090" s="10" t="s">
        <v>675</v>
      </c>
      <c r="E1090" s="11" t="s">
        <v>417</v>
      </c>
      <c r="F1090" s="11" t="s">
        <v>504</v>
      </c>
      <c r="G1090" s="11"/>
      <c r="H1090" s="10" t="s">
        <v>670</v>
      </c>
    </row>
    <row r="1091" spans="1:8">
      <c r="A1091" s="11"/>
      <c r="B1091" s="11"/>
      <c r="C1091" s="11"/>
      <c r="D1091" s="10"/>
      <c r="E1091" s="11"/>
      <c r="F1091" s="11"/>
      <c r="G1091" s="11"/>
      <c r="H1091" s="10"/>
    </row>
    <row r="1092" spans="1:8">
      <c r="A1092" s="11"/>
      <c r="B1092" s="11"/>
      <c r="C1092" s="11"/>
      <c r="D1092" s="10"/>
      <c r="E1092" s="11"/>
      <c r="F1092" s="11"/>
      <c r="G1092" s="11"/>
      <c r="H1092" s="10"/>
    </row>
    <row r="1093" spans="1:8">
      <c r="A1093" s="11"/>
      <c r="B1093" s="11"/>
      <c r="C1093" s="11"/>
      <c r="D1093" s="10"/>
      <c r="E1093" s="11"/>
      <c r="F1093" s="11"/>
      <c r="G1093" s="11"/>
      <c r="H1093" s="10"/>
    </row>
    <row r="1094" spans="1:8">
      <c r="A1094" s="11"/>
      <c r="B1094" s="11"/>
      <c r="C1094" s="11"/>
      <c r="D1094" s="10"/>
      <c r="E1094" s="11"/>
      <c r="F1094" s="11"/>
      <c r="G1094" s="11"/>
      <c r="H1094" s="10"/>
    </row>
    <row r="1095" spans="1:8">
      <c r="A1095" s="11"/>
      <c r="B1095" s="11"/>
      <c r="C1095" s="11"/>
      <c r="D1095" s="10"/>
      <c r="E1095" s="11"/>
      <c r="F1095" s="11"/>
      <c r="G1095" s="11"/>
      <c r="H1095" s="10"/>
    </row>
    <row r="1096" spans="1:8">
      <c r="A1096" s="11"/>
      <c r="B1096" s="11"/>
      <c r="C1096" s="11"/>
      <c r="D1096" s="10"/>
      <c r="E1096" s="11"/>
      <c r="F1096" s="11"/>
      <c r="G1096" s="11"/>
      <c r="H1096" s="10"/>
    </row>
    <row r="1097" ht="8" customHeight="1" spans="1:8">
      <c r="A1097" s="11"/>
      <c r="B1097" s="11"/>
      <c r="C1097" s="11"/>
      <c r="D1097" s="10"/>
      <c r="E1097" s="11"/>
      <c r="F1097" s="11"/>
      <c r="G1097" s="11"/>
      <c r="H1097" s="10"/>
    </row>
    <row r="1098" ht="14" customHeight="1" spans="1:8">
      <c r="A1098" s="11"/>
      <c r="B1098" s="11"/>
      <c r="C1098" s="11"/>
      <c r="D1098" s="10"/>
      <c r="E1098" s="11"/>
      <c r="F1098" s="11"/>
      <c r="G1098" s="11"/>
      <c r="H1098" s="10"/>
    </row>
    <row r="1099" ht="14" customHeight="1" spans="1:8">
      <c r="A1099" s="11"/>
      <c r="B1099" s="11"/>
      <c r="C1099" s="11"/>
      <c r="D1099" s="10"/>
      <c r="E1099" s="11"/>
      <c r="F1099" s="11"/>
      <c r="G1099" s="11"/>
      <c r="H1099" s="10"/>
    </row>
    <row r="1100" spans="1:8">
      <c r="A1100" s="11"/>
      <c r="B1100" s="11"/>
      <c r="C1100" s="11"/>
      <c r="D1100" s="10"/>
      <c r="E1100" s="11"/>
      <c r="F1100" s="11"/>
      <c r="G1100" s="11"/>
      <c r="H1100" s="10"/>
    </row>
    <row r="1101" spans="1:8">
      <c r="A1101" s="11"/>
      <c r="B1101" s="11"/>
      <c r="C1101" s="11"/>
      <c r="D1101" s="10"/>
      <c r="E1101" s="11"/>
      <c r="F1101" s="11"/>
      <c r="G1101" s="11"/>
      <c r="H1101" s="10"/>
    </row>
    <row r="1102" spans="1:8">
      <c r="A1102" s="11"/>
      <c r="B1102" s="11"/>
      <c r="C1102" s="11"/>
      <c r="D1102" s="10"/>
      <c r="E1102" s="11"/>
      <c r="F1102" s="11"/>
      <c r="G1102" s="11"/>
      <c r="H1102" s="10"/>
    </row>
    <row r="1103" spans="1:8">
      <c r="A1103" s="11"/>
      <c r="B1103" s="11"/>
      <c r="C1103" s="11"/>
      <c r="D1103" s="10"/>
      <c r="E1103" s="11"/>
      <c r="F1103" s="11"/>
      <c r="G1103" s="11"/>
      <c r="H1103" s="10"/>
    </row>
    <row r="1104" ht="19" customHeight="1" spans="1:8">
      <c r="A1104" s="11"/>
      <c r="B1104" s="11"/>
      <c r="C1104" s="11"/>
      <c r="D1104" s="10"/>
      <c r="E1104" s="11"/>
      <c r="F1104" s="11"/>
      <c r="G1104" s="11"/>
      <c r="H1104" s="10"/>
    </row>
    <row r="1105" ht="19" customHeight="1" spans="1:8">
      <c r="A1105" s="11"/>
      <c r="B1105" s="11"/>
      <c r="C1105" s="11"/>
      <c r="D1105" s="10"/>
      <c r="E1105" s="11"/>
      <c r="F1105" s="11"/>
      <c r="G1105" s="11"/>
      <c r="H1105" s="10"/>
    </row>
    <row r="1106" spans="1:8">
      <c r="A1106" s="11" t="s">
        <v>676</v>
      </c>
      <c r="B1106" s="11"/>
      <c r="C1106" s="11"/>
      <c r="D1106" s="10" t="s">
        <v>677</v>
      </c>
      <c r="E1106" s="11" t="s">
        <v>417</v>
      </c>
      <c r="F1106" s="11" t="s">
        <v>504</v>
      </c>
      <c r="G1106" s="11"/>
      <c r="H1106" s="10" t="s">
        <v>670</v>
      </c>
    </row>
    <row r="1107" spans="1:8">
      <c r="A1107" s="11"/>
      <c r="B1107" s="11"/>
      <c r="C1107" s="11"/>
      <c r="D1107" s="10"/>
      <c r="E1107" s="11"/>
      <c r="F1107" s="11"/>
      <c r="G1107" s="11"/>
      <c r="H1107" s="10"/>
    </row>
    <row r="1108" spans="1:8">
      <c r="A1108" s="11"/>
      <c r="B1108" s="11"/>
      <c r="C1108" s="11"/>
      <c r="D1108" s="10"/>
      <c r="E1108" s="11"/>
      <c r="F1108" s="11"/>
      <c r="G1108" s="11"/>
      <c r="H1108" s="10"/>
    </row>
    <row r="1109" spans="1:8">
      <c r="A1109" s="11"/>
      <c r="B1109" s="11"/>
      <c r="C1109" s="11"/>
      <c r="D1109" s="10"/>
      <c r="E1109" s="11"/>
      <c r="F1109" s="11"/>
      <c r="G1109" s="11"/>
      <c r="H1109" s="10"/>
    </row>
    <row r="1110" spans="1:8">
      <c r="A1110" s="11"/>
      <c r="B1110" s="11"/>
      <c r="C1110" s="11"/>
      <c r="D1110" s="10"/>
      <c r="E1110" s="11"/>
      <c r="F1110" s="11"/>
      <c r="G1110" s="11"/>
      <c r="H1110" s="10"/>
    </row>
    <row r="1111" spans="1:8">
      <c r="A1111" s="11"/>
      <c r="B1111" s="11"/>
      <c r="C1111" s="11"/>
      <c r="D1111" s="10"/>
      <c r="E1111" s="11"/>
      <c r="F1111" s="11"/>
      <c r="G1111" s="11"/>
      <c r="H1111" s="10"/>
    </row>
    <row r="1112" spans="1:8">
      <c r="A1112" s="11"/>
      <c r="B1112" s="11"/>
      <c r="C1112" s="11"/>
      <c r="D1112" s="10"/>
      <c r="E1112" s="11"/>
      <c r="F1112" s="11"/>
      <c r="G1112" s="11"/>
      <c r="H1112" s="10"/>
    </row>
    <row r="1113" spans="1:8">
      <c r="A1113" s="11"/>
      <c r="B1113" s="11"/>
      <c r="C1113" s="11"/>
      <c r="D1113" s="10"/>
      <c r="E1113" s="11"/>
      <c r="F1113" s="11"/>
      <c r="G1113" s="11"/>
      <c r="H1113" s="10"/>
    </row>
    <row r="1114" spans="1:8">
      <c r="A1114" s="11"/>
      <c r="B1114" s="11"/>
      <c r="C1114" s="11"/>
      <c r="D1114" s="10"/>
      <c r="E1114" s="11"/>
      <c r="F1114" s="11"/>
      <c r="G1114" s="11"/>
      <c r="H1114" s="10"/>
    </row>
    <row r="1115" spans="1:8">
      <c r="A1115" s="11"/>
      <c r="B1115" s="11"/>
      <c r="C1115" s="11"/>
      <c r="D1115" s="10"/>
      <c r="E1115" s="11"/>
      <c r="F1115" s="11"/>
      <c r="G1115" s="11"/>
      <c r="H1115" s="10"/>
    </row>
    <row r="1116" spans="1:8">
      <c r="A1116" s="11"/>
      <c r="B1116" s="11"/>
      <c r="C1116" s="11"/>
      <c r="D1116" s="10"/>
      <c r="E1116" s="11"/>
      <c r="F1116" s="11"/>
      <c r="G1116" s="11"/>
      <c r="H1116" s="10"/>
    </row>
    <row r="1117" spans="1:8">
      <c r="A1117" s="11"/>
      <c r="B1117" s="11"/>
      <c r="C1117" s="11"/>
      <c r="D1117" s="10"/>
      <c r="E1117" s="11"/>
      <c r="F1117" s="11"/>
      <c r="G1117" s="11"/>
      <c r="H1117" s="10"/>
    </row>
    <row r="1118" spans="1:8">
      <c r="A1118" s="11"/>
      <c r="B1118" s="11"/>
      <c r="C1118" s="11"/>
      <c r="D1118" s="10"/>
      <c r="E1118" s="11"/>
      <c r="F1118" s="11"/>
      <c r="G1118" s="11"/>
      <c r="H1118" s="10"/>
    </row>
    <row r="1119" spans="1:8">
      <c r="A1119" s="11"/>
      <c r="B1119" s="11"/>
      <c r="C1119" s="11"/>
      <c r="D1119" s="10"/>
      <c r="E1119" s="11"/>
      <c r="F1119" s="11"/>
      <c r="G1119" s="11"/>
      <c r="H1119" s="10"/>
    </row>
    <row r="1120" spans="1:8">
      <c r="A1120" s="11"/>
      <c r="B1120" s="11"/>
      <c r="C1120" s="11"/>
      <c r="D1120" s="10"/>
      <c r="E1120" s="11"/>
      <c r="F1120" s="11"/>
      <c r="G1120" s="11"/>
      <c r="H1120" s="10"/>
    </row>
    <row r="1121" spans="1:8">
      <c r="A1121" s="11"/>
      <c r="B1121" s="11"/>
      <c r="C1121" s="11"/>
      <c r="D1121" s="10"/>
      <c r="E1121" s="11"/>
      <c r="F1121" s="11"/>
      <c r="G1121" s="11"/>
      <c r="H1121" s="10"/>
    </row>
    <row r="1122" spans="1:8">
      <c r="A1122" s="11"/>
      <c r="B1122" s="11"/>
      <c r="C1122" s="11"/>
      <c r="D1122" s="10"/>
      <c r="E1122" s="11"/>
      <c r="F1122" s="11"/>
      <c r="G1122" s="11"/>
      <c r="H1122" s="10"/>
    </row>
    <row r="1123" spans="1:8">
      <c r="A1123" s="11"/>
      <c r="B1123" s="11"/>
      <c r="C1123" s="11"/>
      <c r="D1123" s="10"/>
      <c r="E1123" s="11"/>
      <c r="F1123" s="11"/>
      <c r="G1123" s="11"/>
      <c r="H1123" s="10"/>
    </row>
    <row r="1124" spans="1:8">
      <c r="A1124" s="11" t="s">
        <v>678</v>
      </c>
      <c r="B1124" s="11"/>
      <c r="C1124" s="11"/>
      <c r="D1124" s="10" t="s">
        <v>679</v>
      </c>
      <c r="E1124" s="11" t="s">
        <v>417</v>
      </c>
      <c r="F1124" s="11" t="s">
        <v>504</v>
      </c>
      <c r="G1124" s="11"/>
      <c r="H1124" s="11" t="s">
        <v>670</v>
      </c>
    </row>
    <row r="1125" spans="1:8">
      <c r="A1125" s="11"/>
      <c r="B1125" s="11"/>
      <c r="C1125" s="11"/>
      <c r="D1125" s="10"/>
      <c r="E1125" s="11"/>
      <c r="F1125" s="11"/>
      <c r="G1125" s="11"/>
      <c r="H1125" s="11"/>
    </row>
    <row r="1126" spans="1:8">
      <c r="A1126" s="11"/>
      <c r="B1126" s="11"/>
      <c r="C1126" s="11"/>
      <c r="D1126" s="10"/>
      <c r="E1126" s="11"/>
      <c r="F1126" s="11"/>
      <c r="G1126" s="11"/>
      <c r="H1126" s="11"/>
    </row>
    <row r="1127" spans="1:8">
      <c r="A1127" s="11"/>
      <c r="B1127" s="11"/>
      <c r="C1127" s="11"/>
      <c r="D1127" s="10"/>
      <c r="E1127" s="11"/>
      <c r="F1127" s="11"/>
      <c r="G1127" s="11"/>
      <c r="H1127" s="11"/>
    </row>
    <row r="1128" spans="1:8">
      <c r="A1128" s="11"/>
      <c r="B1128" s="11"/>
      <c r="C1128" s="11"/>
      <c r="D1128" s="10"/>
      <c r="E1128" s="11"/>
      <c r="F1128" s="11"/>
      <c r="G1128" s="11"/>
      <c r="H1128" s="11"/>
    </row>
    <row r="1129" spans="1:8">
      <c r="A1129" s="11"/>
      <c r="B1129" s="11"/>
      <c r="C1129" s="11"/>
      <c r="D1129" s="10"/>
      <c r="E1129" s="11"/>
      <c r="F1129" s="11"/>
      <c r="G1129" s="11"/>
      <c r="H1129" s="11"/>
    </row>
    <row r="1130" spans="1:8">
      <c r="A1130" s="11"/>
      <c r="B1130" s="11"/>
      <c r="C1130" s="11"/>
      <c r="D1130" s="10"/>
      <c r="E1130" s="11"/>
      <c r="F1130" s="11"/>
      <c r="G1130" s="11"/>
      <c r="H1130" s="11"/>
    </row>
    <row r="1131" spans="1:8">
      <c r="A1131" s="11"/>
      <c r="B1131" s="11"/>
      <c r="C1131" s="11"/>
      <c r="D1131" s="10"/>
      <c r="E1131" s="11"/>
      <c r="F1131" s="11"/>
      <c r="G1131" s="11"/>
      <c r="H1131" s="11"/>
    </row>
    <row r="1132" spans="1:8">
      <c r="A1132" s="11"/>
      <c r="B1132" s="11"/>
      <c r="C1132" s="11"/>
      <c r="D1132" s="10"/>
      <c r="E1132" s="11"/>
      <c r="F1132" s="11"/>
      <c r="G1132" s="11"/>
      <c r="H1132" s="11"/>
    </row>
    <row r="1133" spans="1:8">
      <c r="A1133" s="11"/>
      <c r="B1133" s="11"/>
      <c r="C1133" s="11"/>
      <c r="D1133" s="10"/>
      <c r="E1133" s="11"/>
      <c r="F1133" s="11"/>
      <c r="G1133" s="11"/>
      <c r="H1133" s="11"/>
    </row>
    <row r="1134" spans="1:8">
      <c r="A1134" s="11"/>
      <c r="B1134" s="11"/>
      <c r="C1134" s="11"/>
      <c r="D1134" s="10"/>
      <c r="E1134" s="11"/>
      <c r="F1134" s="11"/>
      <c r="G1134" s="11"/>
      <c r="H1134" s="11"/>
    </row>
    <row r="1135" spans="1:8">
      <c r="A1135" s="11"/>
      <c r="B1135" s="11"/>
      <c r="C1135" s="11"/>
      <c r="D1135" s="10"/>
      <c r="E1135" s="11"/>
      <c r="F1135" s="11"/>
      <c r="G1135" s="11"/>
      <c r="H1135" s="11"/>
    </row>
    <row r="1136" spans="1:8">
      <c r="A1136" s="11"/>
      <c r="B1136" s="11"/>
      <c r="C1136" s="11"/>
      <c r="D1136" s="10"/>
      <c r="E1136" s="11"/>
      <c r="F1136" s="11"/>
      <c r="G1136" s="11"/>
      <c r="H1136" s="11"/>
    </row>
    <row r="1137" spans="1:8">
      <c r="A1137" s="11"/>
      <c r="B1137" s="11"/>
      <c r="C1137" s="11"/>
      <c r="D1137" s="10"/>
      <c r="E1137" s="11"/>
      <c r="F1137" s="11"/>
      <c r="G1137" s="11"/>
      <c r="H1137" s="11"/>
    </row>
    <row r="1138" spans="1:8">
      <c r="A1138" s="17" t="s">
        <v>678</v>
      </c>
      <c r="B1138" s="17" t="s">
        <v>667</v>
      </c>
      <c r="C1138" s="17" t="s">
        <v>668</v>
      </c>
      <c r="D1138" s="10"/>
      <c r="E1138" s="11" t="s">
        <v>417</v>
      </c>
      <c r="F1138" s="11" t="s">
        <v>504</v>
      </c>
      <c r="G1138" s="11"/>
      <c r="H1138" s="11" t="s">
        <v>670</v>
      </c>
    </row>
    <row r="1139" spans="1:8">
      <c r="A1139" s="18"/>
      <c r="B1139" s="18"/>
      <c r="C1139" s="18"/>
      <c r="D1139" s="10"/>
      <c r="E1139" s="11"/>
      <c r="F1139" s="11"/>
      <c r="G1139" s="11"/>
      <c r="H1139" s="11"/>
    </row>
    <row r="1140" spans="1:8">
      <c r="A1140" s="18"/>
      <c r="B1140" s="18"/>
      <c r="C1140" s="18"/>
      <c r="D1140" s="10"/>
      <c r="E1140" s="11"/>
      <c r="F1140" s="11"/>
      <c r="G1140" s="11"/>
      <c r="H1140" s="11"/>
    </row>
    <row r="1141" spans="1:8">
      <c r="A1141" s="18"/>
      <c r="B1141" s="18"/>
      <c r="C1141" s="18"/>
      <c r="D1141" s="10"/>
      <c r="E1141" s="11"/>
      <c r="F1141" s="11"/>
      <c r="G1141" s="11"/>
      <c r="H1141" s="11"/>
    </row>
    <row r="1142" spans="1:8">
      <c r="A1142" s="18"/>
      <c r="B1142" s="18"/>
      <c r="C1142" s="18"/>
      <c r="D1142" s="10"/>
      <c r="E1142" s="11"/>
      <c r="F1142" s="11"/>
      <c r="G1142" s="11"/>
      <c r="H1142" s="11"/>
    </row>
    <row r="1143" spans="1:8">
      <c r="A1143" s="18"/>
      <c r="B1143" s="18"/>
      <c r="C1143" s="18"/>
      <c r="D1143" s="10"/>
      <c r="E1143" s="11"/>
      <c r="F1143" s="11"/>
      <c r="G1143" s="11"/>
      <c r="H1143" s="11"/>
    </row>
    <row r="1144" spans="1:8">
      <c r="A1144" s="18"/>
      <c r="B1144" s="18"/>
      <c r="C1144" s="18"/>
      <c r="D1144" s="10"/>
      <c r="E1144" s="11"/>
      <c r="F1144" s="11"/>
      <c r="G1144" s="11"/>
      <c r="H1144" s="11"/>
    </row>
    <row r="1145" spans="1:8">
      <c r="A1145" s="18"/>
      <c r="B1145" s="18"/>
      <c r="C1145" s="18"/>
      <c r="D1145" s="10"/>
      <c r="E1145" s="11"/>
      <c r="F1145" s="11"/>
      <c r="G1145" s="11"/>
      <c r="H1145" s="11"/>
    </row>
    <row r="1146" spans="1:8">
      <c r="A1146" s="18"/>
      <c r="B1146" s="18"/>
      <c r="C1146" s="18"/>
      <c r="D1146" s="10"/>
      <c r="E1146" s="11"/>
      <c r="F1146" s="11"/>
      <c r="G1146" s="11"/>
      <c r="H1146" s="11"/>
    </row>
    <row r="1147" spans="1:8">
      <c r="A1147" s="18"/>
      <c r="B1147" s="18"/>
      <c r="C1147" s="18"/>
      <c r="D1147" s="10"/>
      <c r="E1147" s="11"/>
      <c r="F1147" s="11"/>
      <c r="G1147" s="11"/>
      <c r="H1147" s="11"/>
    </row>
    <row r="1148" spans="1:8">
      <c r="A1148" s="18"/>
      <c r="B1148" s="18"/>
      <c r="C1148" s="18"/>
      <c r="D1148" s="10"/>
      <c r="E1148" s="11"/>
      <c r="F1148" s="11"/>
      <c r="G1148" s="11"/>
      <c r="H1148" s="11"/>
    </row>
    <row r="1149" spans="1:8">
      <c r="A1149" s="18"/>
      <c r="B1149" s="18"/>
      <c r="C1149" s="18"/>
      <c r="D1149" s="10"/>
      <c r="E1149" s="11"/>
      <c r="F1149" s="11"/>
      <c r="G1149" s="11"/>
      <c r="H1149" s="11"/>
    </row>
    <row r="1150" spans="1:8">
      <c r="A1150" s="18"/>
      <c r="B1150" s="18"/>
      <c r="C1150" s="18"/>
      <c r="D1150" s="10"/>
      <c r="E1150" s="11"/>
      <c r="F1150" s="11"/>
      <c r="G1150" s="11"/>
      <c r="H1150" s="11"/>
    </row>
    <row r="1151" spans="1:8">
      <c r="A1151" s="18"/>
      <c r="B1151" s="18"/>
      <c r="C1151" s="18"/>
      <c r="D1151" s="10"/>
      <c r="E1151" s="11"/>
      <c r="F1151" s="11"/>
      <c r="G1151" s="11"/>
      <c r="H1151" s="11"/>
    </row>
    <row r="1152" spans="1:8">
      <c r="A1152" s="18"/>
      <c r="B1152" s="18"/>
      <c r="C1152" s="18"/>
      <c r="D1152" s="10"/>
      <c r="E1152" s="11"/>
      <c r="F1152" s="11"/>
      <c r="G1152" s="11"/>
      <c r="H1152" s="11"/>
    </row>
    <row r="1153" spans="1:8">
      <c r="A1153" s="18"/>
      <c r="B1153" s="18"/>
      <c r="C1153" s="18"/>
      <c r="D1153" s="10"/>
      <c r="E1153" s="11"/>
      <c r="F1153" s="11"/>
      <c r="G1153" s="11"/>
      <c r="H1153" s="11"/>
    </row>
    <row r="1154" spans="1:8">
      <c r="A1154" s="18"/>
      <c r="B1154" s="18"/>
      <c r="C1154" s="18"/>
      <c r="D1154" s="10"/>
      <c r="E1154" s="11"/>
      <c r="F1154" s="11"/>
      <c r="G1154" s="11"/>
      <c r="H1154" s="11"/>
    </row>
    <row r="1155" spans="1:8">
      <c r="A1155" s="18"/>
      <c r="B1155" s="18"/>
      <c r="C1155" s="18"/>
      <c r="D1155" s="10"/>
      <c r="E1155" s="11"/>
      <c r="F1155" s="11"/>
      <c r="G1155" s="11"/>
      <c r="H1155" s="11"/>
    </row>
    <row r="1156" spans="1:8">
      <c r="A1156" s="18"/>
      <c r="B1156" s="18"/>
      <c r="C1156" s="18"/>
      <c r="D1156" s="10"/>
      <c r="E1156" s="11"/>
      <c r="F1156" s="11"/>
      <c r="G1156" s="11"/>
      <c r="H1156" s="11"/>
    </row>
    <row r="1157" spans="1:8">
      <c r="A1157" s="18"/>
      <c r="B1157" s="18"/>
      <c r="C1157" s="18"/>
      <c r="D1157" s="10"/>
      <c r="E1157" s="11"/>
      <c r="F1157" s="11"/>
      <c r="G1157" s="11"/>
      <c r="H1157" s="11"/>
    </row>
    <row r="1158" spans="1:8">
      <c r="A1158" s="18"/>
      <c r="B1158" s="18"/>
      <c r="C1158" s="18"/>
      <c r="D1158" s="10"/>
      <c r="E1158" s="11"/>
      <c r="F1158" s="11"/>
      <c r="G1158" s="11"/>
      <c r="H1158" s="11"/>
    </row>
    <row r="1159" ht="7" customHeight="1" spans="1:8">
      <c r="A1159" s="18"/>
      <c r="B1159" s="18"/>
      <c r="C1159" s="18"/>
      <c r="D1159" s="10"/>
      <c r="E1159" s="11"/>
      <c r="F1159" s="11"/>
      <c r="G1159" s="11"/>
      <c r="H1159" s="11"/>
    </row>
    <row r="1160" spans="1:8">
      <c r="A1160" s="18"/>
      <c r="B1160" s="18"/>
      <c r="C1160" s="18"/>
      <c r="D1160" s="10"/>
      <c r="E1160" s="11"/>
      <c r="F1160" s="11"/>
      <c r="G1160" s="11"/>
      <c r="H1160" s="11"/>
    </row>
    <row r="1161" spans="1:8">
      <c r="A1161" s="18"/>
      <c r="B1161" s="18"/>
      <c r="C1161" s="18"/>
      <c r="D1161" s="10"/>
      <c r="E1161" s="11"/>
      <c r="F1161" s="11"/>
      <c r="G1161" s="11"/>
      <c r="H1161" s="11"/>
    </row>
    <row r="1162" spans="1:8">
      <c r="A1162" s="18"/>
      <c r="B1162" s="18"/>
      <c r="C1162" s="18"/>
      <c r="D1162" s="10"/>
      <c r="E1162" s="11"/>
      <c r="F1162" s="11"/>
      <c r="G1162" s="11"/>
      <c r="H1162" s="11"/>
    </row>
    <row r="1163" spans="1:8">
      <c r="A1163" s="18"/>
      <c r="B1163" s="18"/>
      <c r="C1163" s="18"/>
      <c r="D1163" s="10"/>
      <c r="E1163" s="11"/>
      <c r="F1163" s="11"/>
      <c r="G1163" s="11"/>
      <c r="H1163" s="11"/>
    </row>
    <row r="1164" spans="1:8">
      <c r="A1164" s="18"/>
      <c r="B1164" s="18"/>
      <c r="C1164" s="18"/>
      <c r="D1164" s="10"/>
      <c r="E1164" s="11"/>
      <c r="F1164" s="11"/>
      <c r="G1164" s="11"/>
      <c r="H1164" s="11"/>
    </row>
    <row r="1165" spans="1:8">
      <c r="A1165" s="18"/>
      <c r="B1165" s="18"/>
      <c r="C1165" s="18"/>
      <c r="D1165" s="10"/>
      <c r="E1165" s="11"/>
      <c r="F1165" s="11"/>
      <c r="G1165" s="11"/>
      <c r="H1165" s="11"/>
    </row>
    <row r="1166" spans="1:8">
      <c r="A1166" s="18"/>
      <c r="B1166" s="18"/>
      <c r="C1166" s="18"/>
      <c r="D1166" s="10"/>
      <c r="E1166" s="11"/>
      <c r="F1166" s="11"/>
      <c r="G1166" s="11"/>
      <c r="H1166" s="11"/>
    </row>
    <row r="1167" spans="1:8">
      <c r="A1167" s="18"/>
      <c r="B1167" s="18"/>
      <c r="C1167" s="18"/>
      <c r="D1167" s="10"/>
      <c r="E1167" s="11"/>
      <c r="F1167" s="11"/>
      <c r="G1167" s="11"/>
      <c r="H1167" s="11"/>
    </row>
    <row r="1168" spans="1:8">
      <c r="A1168" s="18"/>
      <c r="B1168" s="18"/>
      <c r="C1168" s="18"/>
      <c r="D1168" s="10"/>
      <c r="E1168" s="11"/>
      <c r="F1168" s="11"/>
      <c r="G1168" s="11"/>
      <c r="H1168" s="11"/>
    </row>
    <row r="1169" spans="1:8">
      <c r="A1169" s="18"/>
      <c r="B1169" s="18"/>
      <c r="C1169" s="18"/>
      <c r="D1169" s="10"/>
      <c r="E1169" s="11"/>
      <c r="F1169" s="11"/>
      <c r="G1169" s="11"/>
      <c r="H1169" s="11"/>
    </row>
    <row r="1170" spans="1:8">
      <c r="A1170" s="18"/>
      <c r="B1170" s="18"/>
      <c r="C1170" s="18"/>
      <c r="D1170" s="10"/>
      <c r="E1170" s="11"/>
      <c r="F1170" s="11"/>
      <c r="G1170" s="11"/>
      <c r="H1170" s="11"/>
    </row>
    <row r="1171" spans="1:8">
      <c r="A1171" s="18"/>
      <c r="B1171" s="18"/>
      <c r="C1171" s="18"/>
      <c r="D1171" s="10"/>
      <c r="E1171" s="11"/>
      <c r="F1171" s="11"/>
      <c r="G1171" s="11"/>
      <c r="H1171" s="11"/>
    </row>
    <row r="1172" spans="1:8">
      <c r="A1172" s="18"/>
      <c r="B1172" s="18"/>
      <c r="C1172" s="18"/>
      <c r="D1172" s="10"/>
      <c r="E1172" s="11"/>
      <c r="F1172" s="11"/>
      <c r="G1172" s="11"/>
      <c r="H1172" s="11"/>
    </row>
    <row r="1173" spans="1:8">
      <c r="A1173" s="18"/>
      <c r="B1173" s="18"/>
      <c r="C1173" s="18"/>
      <c r="D1173" s="10"/>
      <c r="E1173" s="11"/>
      <c r="F1173" s="11"/>
      <c r="G1173" s="11"/>
      <c r="H1173" s="11"/>
    </row>
    <row r="1174" spans="1:8">
      <c r="A1174" s="18"/>
      <c r="B1174" s="18"/>
      <c r="C1174" s="18"/>
      <c r="D1174" s="10"/>
      <c r="E1174" s="11"/>
      <c r="F1174" s="11"/>
      <c r="G1174" s="11"/>
      <c r="H1174" s="11"/>
    </row>
    <row r="1175" spans="1:8">
      <c r="A1175" s="18"/>
      <c r="B1175" s="18"/>
      <c r="C1175" s="18"/>
      <c r="D1175" s="10"/>
      <c r="E1175" s="11"/>
      <c r="F1175" s="11"/>
      <c r="G1175" s="11"/>
      <c r="H1175" s="11"/>
    </row>
    <row r="1176" spans="1:8">
      <c r="A1176" s="18"/>
      <c r="B1176" s="18"/>
      <c r="C1176" s="18"/>
      <c r="D1176" s="10"/>
      <c r="E1176" s="11"/>
      <c r="F1176" s="11"/>
      <c r="G1176" s="11"/>
      <c r="H1176" s="11"/>
    </row>
    <row r="1177" spans="1:8">
      <c r="A1177" s="18"/>
      <c r="B1177" s="18"/>
      <c r="C1177" s="18"/>
      <c r="D1177" s="10"/>
      <c r="E1177" s="11"/>
      <c r="F1177" s="11"/>
      <c r="G1177" s="11"/>
      <c r="H1177" s="11"/>
    </row>
    <row r="1178" spans="1:8">
      <c r="A1178" s="18"/>
      <c r="B1178" s="18"/>
      <c r="C1178" s="18"/>
      <c r="D1178" s="10"/>
      <c r="E1178" s="11"/>
      <c r="F1178" s="11"/>
      <c r="G1178" s="11"/>
      <c r="H1178" s="11"/>
    </row>
    <row r="1179" spans="1:8">
      <c r="A1179" s="18"/>
      <c r="B1179" s="18"/>
      <c r="C1179" s="18"/>
      <c r="D1179" s="10"/>
      <c r="E1179" s="11"/>
      <c r="F1179" s="11"/>
      <c r="G1179" s="11"/>
      <c r="H1179" s="11"/>
    </row>
    <row r="1180" spans="1:8">
      <c r="A1180" s="18"/>
      <c r="B1180" s="18"/>
      <c r="C1180" s="18"/>
      <c r="D1180" s="10"/>
      <c r="E1180" s="11"/>
      <c r="F1180" s="11"/>
      <c r="G1180" s="11"/>
      <c r="H1180" s="11"/>
    </row>
    <row r="1181" spans="1:8">
      <c r="A1181" s="18"/>
      <c r="B1181" s="18"/>
      <c r="C1181" s="18"/>
      <c r="D1181" s="10"/>
      <c r="E1181" s="11"/>
      <c r="F1181" s="11"/>
      <c r="G1181" s="11"/>
      <c r="H1181" s="11"/>
    </row>
    <row r="1182" spans="1:8">
      <c r="A1182" s="18"/>
      <c r="B1182" s="18"/>
      <c r="C1182" s="18"/>
      <c r="D1182" s="10"/>
      <c r="E1182" s="11"/>
      <c r="F1182" s="11"/>
      <c r="G1182" s="11"/>
      <c r="H1182" s="11"/>
    </row>
    <row r="1183" spans="1:8">
      <c r="A1183" s="18"/>
      <c r="B1183" s="18"/>
      <c r="C1183" s="18"/>
      <c r="D1183" s="10"/>
      <c r="E1183" s="11"/>
      <c r="F1183" s="11"/>
      <c r="G1183" s="11"/>
      <c r="H1183" s="11"/>
    </row>
    <row r="1184" spans="1:8">
      <c r="A1184" s="18"/>
      <c r="B1184" s="18"/>
      <c r="C1184" s="18"/>
      <c r="D1184" s="10"/>
      <c r="E1184" s="11"/>
      <c r="F1184" s="11"/>
      <c r="G1184" s="11"/>
      <c r="H1184" s="11"/>
    </row>
    <row r="1185" ht="16" customHeight="1" spans="1:8">
      <c r="A1185" s="18"/>
      <c r="B1185" s="18"/>
      <c r="C1185" s="18"/>
      <c r="D1185" s="10"/>
      <c r="E1185" s="11"/>
      <c r="F1185" s="11"/>
      <c r="G1185" s="11"/>
      <c r="H1185" s="11"/>
    </row>
    <row r="1186" ht="16" customHeight="1" spans="1:8">
      <c r="A1186" s="18"/>
      <c r="B1186" s="18"/>
      <c r="C1186" s="18"/>
      <c r="D1186" s="10"/>
      <c r="E1186" s="11"/>
      <c r="F1186" s="11"/>
      <c r="G1186" s="11"/>
      <c r="H1186" s="11"/>
    </row>
    <row r="1187" ht="16" customHeight="1" spans="1:8">
      <c r="A1187" s="18"/>
      <c r="B1187" s="18"/>
      <c r="C1187" s="18"/>
      <c r="D1187" s="10"/>
      <c r="E1187" s="11"/>
      <c r="F1187" s="11"/>
      <c r="G1187" s="11"/>
      <c r="H1187" s="11"/>
    </row>
    <row r="1188" ht="16" customHeight="1" spans="1:8">
      <c r="A1188" s="19"/>
      <c r="B1188" s="18"/>
      <c r="C1188" s="18"/>
      <c r="D1188" s="10"/>
      <c r="E1188" s="11"/>
      <c r="F1188" s="11"/>
      <c r="G1188" s="11"/>
      <c r="H1188" s="11"/>
    </row>
    <row r="1189" ht="18" customHeight="1" spans="1:8">
      <c r="A1189" s="17" t="s">
        <v>680</v>
      </c>
      <c r="B1189" s="18"/>
      <c r="C1189" s="18"/>
      <c r="D1189" s="10" t="s">
        <v>681</v>
      </c>
      <c r="E1189" s="17" t="s">
        <v>417</v>
      </c>
      <c r="F1189" s="17" t="s">
        <v>504</v>
      </c>
      <c r="G1189" s="17"/>
      <c r="H1189" s="17" t="s">
        <v>670</v>
      </c>
    </row>
    <row r="1190" ht="18" customHeight="1" spans="1:8">
      <c r="A1190" s="18"/>
      <c r="B1190" s="18"/>
      <c r="C1190" s="18"/>
      <c r="D1190" s="10"/>
      <c r="E1190" s="18"/>
      <c r="F1190" s="18"/>
      <c r="G1190" s="18"/>
      <c r="H1190" s="18"/>
    </row>
    <row r="1191" ht="18" customHeight="1" spans="1:8">
      <c r="A1191" s="18"/>
      <c r="B1191" s="18"/>
      <c r="C1191" s="18"/>
      <c r="D1191" s="10"/>
      <c r="E1191" s="18"/>
      <c r="F1191" s="18"/>
      <c r="G1191" s="18"/>
      <c r="H1191" s="18"/>
    </row>
    <row r="1192" ht="18" customHeight="1" spans="1:8">
      <c r="A1192" s="19"/>
      <c r="B1192" s="19"/>
      <c r="C1192" s="19"/>
      <c r="D1192" s="10"/>
      <c r="E1192" s="19"/>
      <c r="F1192" s="19"/>
      <c r="G1192" s="19"/>
      <c r="H1192" s="19"/>
    </row>
    <row r="1193" spans="1:8">
      <c r="A1193" s="17" t="s">
        <v>680</v>
      </c>
      <c r="B1193" s="17" t="s">
        <v>667</v>
      </c>
      <c r="C1193" s="17" t="s">
        <v>668</v>
      </c>
      <c r="D1193" s="10"/>
      <c r="E1193" s="17" t="s">
        <v>417</v>
      </c>
      <c r="F1193" s="17" t="s">
        <v>504</v>
      </c>
      <c r="G1193" s="17"/>
      <c r="H1193" s="17" t="s">
        <v>670</v>
      </c>
    </row>
    <row r="1194" spans="1:8">
      <c r="A1194" s="18"/>
      <c r="B1194" s="18"/>
      <c r="C1194" s="18"/>
      <c r="D1194" s="10"/>
      <c r="E1194" s="18"/>
      <c r="F1194" s="18"/>
      <c r="G1194" s="18"/>
      <c r="H1194" s="18"/>
    </row>
    <row r="1195" spans="1:8">
      <c r="A1195" s="18"/>
      <c r="B1195" s="18"/>
      <c r="C1195" s="18"/>
      <c r="D1195" s="10"/>
      <c r="E1195" s="18"/>
      <c r="F1195" s="18"/>
      <c r="G1195" s="18"/>
      <c r="H1195" s="18"/>
    </row>
    <row r="1196" spans="1:8">
      <c r="A1196" s="18"/>
      <c r="B1196" s="18"/>
      <c r="C1196" s="18"/>
      <c r="D1196" s="10"/>
      <c r="E1196" s="18"/>
      <c r="F1196" s="18"/>
      <c r="G1196" s="18"/>
      <c r="H1196" s="18"/>
    </row>
    <row r="1197" spans="1:8">
      <c r="A1197" s="18"/>
      <c r="B1197" s="18"/>
      <c r="C1197" s="18"/>
      <c r="D1197" s="10"/>
      <c r="E1197" s="18"/>
      <c r="F1197" s="18"/>
      <c r="G1197" s="18"/>
      <c r="H1197" s="18"/>
    </row>
    <row r="1198" spans="1:8">
      <c r="A1198" s="18"/>
      <c r="B1198" s="18"/>
      <c r="C1198" s="18"/>
      <c r="D1198" s="10"/>
      <c r="E1198" s="18"/>
      <c r="F1198" s="18"/>
      <c r="G1198" s="18"/>
      <c r="H1198" s="18"/>
    </row>
    <row r="1199" spans="1:8">
      <c r="A1199" s="18"/>
      <c r="B1199" s="18"/>
      <c r="C1199" s="18"/>
      <c r="D1199" s="10"/>
      <c r="E1199" s="18"/>
      <c r="F1199" s="18"/>
      <c r="G1199" s="18"/>
      <c r="H1199" s="18"/>
    </row>
    <row r="1200" spans="1:8">
      <c r="A1200" s="18"/>
      <c r="B1200" s="18"/>
      <c r="C1200" s="18"/>
      <c r="D1200" s="10"/>
      <c r="E1200" s="18"/>
      <c r="F1200" s="18"/>
      <c r="G1200" s="18"/>
      <c r="H1200" s="18"/>
    </row>
    <row r="1201" spans="1:8">
      <c r="A1201" s="18"/>
      <c r="B1201" s="18"/>
      <c r="C1201" s="18"/>
      <c r="D1201" s="10"/>
      <c r="E1201" s="18"/>
      <c r="F1201" s="18"/>
      <c r="G1201" s="18"/>
      <c r="H1201" s="18"/>
    </row>
    <row r="1202" spans="1:8">
      <c r="A1202" s="18"/>
      <c r="B1202" s="18"/>
      <c r="C1202" s="18"/>
      <c r="D1202" s="10"/>
      <c r="E1202" s="18"/>
      <c r="F1202" s="18"/>
      <c r="G1202" s="18"/>
      <c r="H1202" s="18"/>
    </row>
    <row r="1203" spans="1:8">
      <c r="A1203" s="18"/>
      <c r="B1203" s="18"/>
      <c r="C1203" s="18"/>
      <c r="D1203" s="10"/>
      <c r="E1203" s="18"/>
      <c r="F1203" s="18"/>
      <c r="G1203" s="18"/>
      <c r="H1203" s="18"/>
    </row>
    <row r="1204" spans="1:8">
      <c r="A1204" s="18"/>
      <c r="B1204" s="18"/>
      <c r="C1204" s="18"/>
      <c r="D1204" s="10"/>
      <c r="E1204" s="18"/>
      <c r="F1204" s="18"/>
      <c r="G1204" s="18"/>
      <c r="H1204" s="18"/>
    </row>
    <row r="1205" spans="1:8">
      <c r="A1205" s="18"/>
      <c r="B1205" s="18"/>
      <c r="C1205" s="18"/>
      <c r="D1205" s="10"/>
      <c r="E1205" s="18"/>
      <c r="F1205" s="18"/>
      <c r="G1205" s="18"/>
      <c r="H1205" s="18"/>
    </row>
    <row r="1206" spans="1:8">
      <c r="A1206" s="18"/>
      <c r="B1206" s="18"/>
      <c r="C1206" s="18"/>
      <c r="D1206" s="10"/>
      <c r="E1206" s="18"/>
      <c r="F1206" s="18"/>
      <c r="G1206" s="18"/>
      <c r="H1206" s="18"/>
    </row>
    <row r="1207" spans="1:8">
      <c r="A1207" s="18"/>
      <c r="B1207" s="18"/>
      <c r="C1207" s="18"/>
      <c r="D1207" s="10"/>
      <c r="E1207" s="18"/>
      <c r="F1207" s="18"/>
      <c r="G1207" s="18"/>
      <c r="H1207" s="18"/>
    </row>
    <row r="1208" spans="1:8">
      <c r="A1208" s="18"/>
      <c r="B1208" s="18"/>
      <c r="C1208" s="18"/>
      <c r="D1208" s="10"/>
      <c r="E1208" s="18"/>
      <c r="F1208" s="18"/>
      <c r="G1208" s="18"/>
      <c r="H1208" s="18"/>
    </row>
    <row r="1209" spans="1:8">
      <c r="A1209" s="18"/>
      <c r="B1209" s="18"/>
      <c r="C1209" s="18"/>
      <c r="D1209" s="10"/>
      <c r="E1209" s="18"/>
      <c r="F1209" s="18"/>
      <c r="G1209" s="18"/>
      <c r="H1209" s="18"/>
    </row>
    <row r="1210" spans="1:8">
      <c r="A1210" s="18"/>
      <c r="B1210" s="18"/>
      <c r="C1210" s="18"/>
      <c r="D1210" s="10"/>
      <c r="E1210" s="18"/>
      <c r="F1210" s="18"/>
      <c r="G1210" s="18"/>
      <c r="H1210" s="18"/>
    </row>
    <row r="1211" spans="1:8">
      <c r="A1211" s="18"/>
      <c r="B1211" s="18"/>
      <c r="C1211" s="18"/>
      <c r="D1211" s="10"/>
      <c r="E1211" s="18"/>
      <c r="F1211" s="18"/>
      <c r="G1211" s="18"/>
      <c r="H1211" s="18"/>
    </row>
    <row r="1212" spans="1:8">
      <c r="A1212" s="18"/>
      <c r="B1212" s="18"/>
      <c r="C1212" s="18"/>
      <c r="D1212" s="10"/>
      <c r="E1212" s="18"/>
      <c r="F1212" s="18"/>
      <c r="G1212" s="18"/>
      <c r="H1212" s="18"/>
    </row>
    <row r="1213" spans="1:8">
      <c r="A1213" s="18"/>
      <c r="B1213" s="18"/>
      <c r="C1213" s="18"/>
      <c r="D1213" s="10"/>
      <c r="E1213" s="18"/>
      <c r="F1213" s="18"/>
      <c r="G1213" s="18"/>
      <c r="H1213" s="18"/>
    </row>
    <row r="1214" spans="1:8">
      <c r="A1214" s="18"/>
      <c r="B1214" s="18"/>
      <c r="C1214" s="18"/>
      <c r="D1214" s="10"/>
      <c r="E1214" s="18"/>
      <c r="F1214" s="18"/>
      <c r="G1214" s="18"/>
      <c r="H1214" s="18"/>
    </row>
    <row r="1215" spans="1:8">
      <c r="A1215" s="18"/>
      <c r="B1215" s="18"/>
      <c r="C1215" s="18"/>
      <c r="D1215" s="10"/>
      <c r="E1215" s="18"/>
      <c r="F1215" s="18"/>
      <c r="G1215" s="18"/>
      <c r="H1215" s="18"/>
    </row>
    <row r="1216" spans="1:8">
      <c r="A1216" s="18"/>
      <c r="B1216" s="18"/>
      <c r="C1216" s="18"/>
      <c r="D1216" s="10"/>
      <c r="E1216" s="18"/>
      <c r="F1216" s="18"/>
      <c r="G1216" s="18"/>
      <c r="H1216" s="18"/>
    </row>
    <row r="1217" spans="1:8">
      <c r="A1217" s="18"/>
      <c r="B1217" s="18"/>
      <c r="C1217" s="18"/>
      <c r="D1217" s="10"/>
      <c r="E1217" s="18"/>
      <c r="F1217" s="18"/>
      <c r="G1217" s="18"/>
      <c r="H1217" s="18"/>
    </row>
    <row r="1218" spans="1:8">
      <c r="A1218" s="18"/>
      <c r="B1218" s="18"/>
      <c r="C1218" s="18"/>
      <c r="D1218" s="10"/>
      <c r="E1218" s="18"/>
      <c r="F1218" s="18"/>
      <c r="G1218" s="18"/>
      <c r="H1218" s="18"/>
    </row>
    <row r="1219" spans="1:8">
      <c r="A1219" s="18"/>
      <c r="B1219" s="18"/>
      <c r="C1219" s="18"/>
      <c r="D1219" s="10"/>
      <c r="E1219" s="18"/>
      <c r="F1219" s="18"/>
      <c r="G1219" s="18"/>
      <c r="H1219" s="18"/>
    </row>
    <row r="1220" spans="1:8">
      <c r="A1220" s="18"/>
      <c r="B1220" s="18"/>
      <c r="C1220" s="18"/>
      <c r="D1220" s="10"/>
      <c r="E1220" s="18"/>
      <c r="F1220" s="18"/>
      <c r="G1220" s="18"/>
      <c r="H1220" s="18"/>
    </row>
    <row r="1221" spans="1:8">
      <c r="A1221" s="19"/>
      <c r="B1221" s="18"/>
      <c r="C1221" s="19"/>
      <c r="D1221" s="10"/>
      <c r="E1221" s="19"/>
      <c r="F1221" s="19"/>
      <c r="G1221" s="19"/>
      <c r="H1221" s="19"/>
    </row>
    <row r="1222" spans="1:8">
      <c r="A1222" s="17" t="s">
        <v>682</v>
      </c>
      <c r="B1222" s="18"/>
      <c r="C1222" s="17" t="s">
        <v>683</v>
      </c>
      <c r="D1222" s="10" t="s">
        <v>684</v>
      </c>
      <c r="E1222" s="11" t="s">
        <v>417</v>
      </c>
      <c r="F1222" s="11" t="s">
        <v>509</v>
      </c>
      <c r="G1222" s="11"/>
      <c r="H1222" s="10" t="s">
        <v>670</v>
      </c>
    </row>
    <row r="1223" spans="1:8">
      <c r="A1223" s="18"/>
      <c r="B1223" s="18"/>
      <c r="C1223" s="18"/>
      <c r="D1223" s="10"/>
      <c r="E1223" s="11"/>
      <c r="F1223" s="11"/>
      <c r="G1223" s="11"/>
      <c r="H1223" s="10"/>
    </row>
    <row r="1224" spans="1:8">
      <c r="A1224" s="18"/>
      <c r="B1224" s="18"/>
      <c r="C1224" s="18"/>
      <c r="D1224" s="10"/>
      <c r="E1224" s="11"/>
      <c r="F1224" s="11"/>
      <c r="G1224" s="11"/>
      <c r="H1224" s="10"/>
    </row>
    <row r="1225" spans="1:8">
      <c r="A1225" s="18"/>
      <c r="B1225" s="18"/>
      <c r="C1225" s="18"/>
      <c r="D1225" s="10"/>
      <c r="E1225" s="11"/>
      <c r="F1225" s="11"/>
      <c r="G1225" s="11"/>
      <c r="H1225" s="10"/>
    </row>
    <row r="1226" spans="1:8">
      <c r="A1226" s="18"/>
      <c r="B1226" s="18"/>
      <c r="C1226" s="18"/>
      <c r="D1226" s="10"/>
      <c r="E1226" s="11"/>
      <c r="F1226" s="11"/>
      <c r="G1226" s="11"/>
      <c r="H1226" s="10"/>
    </row>
    <row r="1227" spans="1:8">
      <c r="A1227" s="18"/>
      <c r="B1227" s="18"/>
      <c r="C1227" s="18"/>
      <c r="D1227" s="10"/>
      <c r="E1227" s="11"/>
      <c r="F1227" s="11"/>
      <c r="G1227" s="11"/>
      <c r="H1227" s="10"/>
    </row>
    <row r="1228" spans="1:8">
      <c r="A1228" s="18"/>
      <c r="B1228" s="18"/>
      <c r="C1228" s="18"/>
      <c r="D1228" s="10"/>
      <c r="E1228" s="11"/>
      <c r="F1228" s="11"/>
      <c r="G1228" s="11"/>
      <c r="H1228" s="10"/>
    </row>
    <row r="1229" spans="1:8">
      <c r="A1229" s="18"/>
      <c r="B1229" s="18"/>
      <c r="C1229" s="18"/>
      <c r="D1229" s="10"/>
      <c r="E1229" s="11"/>
      <c r="F1229" s="11"/>
      <c r="G1229" s="11"/>
      <c r="H1229" s="10"/>
    </row>
    <row r="1230" spans="1:8">
      <c r="A1230" s="18"/>
      <c r="B1230" s="18"/>
      <c r="C1230" s="18"/>
      <c r="D1230" s="10"/>
      <c r="E1230" s="11"/>
      <c r="F1230" s="11"/>
      <c r="G1230" s="11"/>
      <c r="H1230" s="10"/>
    </row>
    <row r="1231" spans="1:8">
      <c r="A1231" s="18"/>
      <c r="B1231" s="18"/>
      <c r="C1231" s="18"/>
      <c r="D1231" s="10"/>
      <c r="E1231" s="11"/>
      <c r="F1231" s="11"/>
      <c r="G1231" s="11"/>
      <c r="H1231" s="10"/>
    </row>
    <row r="1232" spans="1:8">
      <c r="A1232" s="18"/>
      <c r="B1232" s="18"/>
      <c r="C1232" s="18"/>
      <c r="D1232" s="10"/>
      <c r="E1232" s="11"/>
      <c r="F1232" s="11"/>
      <c r="G1232" s="11"/>
      <c r="H1232" s="10"/>
    </row>
    <row r="1233" spans="1:8">
      <c r="A1233" s="18"/>
      <c r="B1233" s="18"/>
      <c r="C1233" s="18"/>
      <c r="D1233" s="10"/>
      <c r="E1233" s="11"/>
      <c r="F1233" s="11"/>
      <c r="G1233" s="11"/>
      <c r="H1233" s="10"/>
    </row>
    <row r="1234" spans="1:8">
      <c r="A1234" s="18"/>
      <c r="B1234" s="18"/>
      <c r="C1234" s="18"/>
      <c r="D1234" s="10"/>
      <c r="E1234" s="11"/>
      <c r="F1234" s="11"/>
      <c r="G1234" s="11"/>
      <c r="H1234" s="10"/>
    </row>
    <row r="1235" spans="1:8">
      <c r="A1235" s="18"/>
      <c r="B1235" s="18"/>
      <c r="C1235" s="18"/>
      <c r="D1235" s="10"/>
      <c r="E1235" s="11"/>
      <c r="F1235" s="11"/>
      <c r="G1235" s="11"/>
      <c r="H1235" s="10"/>
    </row>
    <row r="1236" spans="1:8">
      <c r="A1236" s="18"/>
      <c r="B1236" s="18"/>
      <c r="C1236" s="18"/>
      <c r="D1236" s="10"/>
      <c r="E1236" s="11"/>
      <c r="F1236" s="11"/>
      <c r="G1236" s="11"/>
      <c r="H1236" s="10"/>
    </row>
    <row r="1237" spans="1:8">
      <c r="A1237" s="18"/>
      <c r="B1237" s="18"/>
      <c r="C1237" s="18"/>
      <c r="D1237" s="10"/>
      <c r="E1237" s="11"/>
      <c r="F1237" s="11"/>
      <c r="G1237" s="11"/>
      <c r="H1237" s="10"/>
    </row>
    <row r="1238" spans="1:8">
      <c r="A1238" s="18"/>
      <c r="B1238" s="18"/>
      <c r="C1238" s="18"/>
      <c r="D1238" s="10"/>
      <c r="E1238" s="11"/>
      <c r="F1238" s="11"/>
      <c r="G1238" s="11"/>
      <c r="H1238" s="10"/>
    </row>
    <row r="1239" spans="1:8">
      <c r="A1239" s="18"/>
      <c r="B1239" s="18"/>
      <c r="C1239" s="18"/>
      <c r="D1239" s="10"/>
      <c r="E1239" s="11"/>
      <c r="F1239" s="11"/>
      <c r="G1239" s="11"/>
      <c r="H1239" s="10"/>
    </row>
    <row r="1240" spans="1:8">
      <c r="A1240" s="18"/>
      <c r="B1240" s="18"/>
      <c r="C1240" s="18"/>
      <c r="D1240" s="10"/>
      <c r="E1240" s="11"/>
      <c r="F1240" s="11"/>
      <c r="G1240" s="11"/>
      <c r="H1240" s="10"/>
    </row>
    <row r="1241" spans="1:8">
      <c r="A1241" s="19"/>
      <c r="B1241" s="18"/>
      <c r="C1241" s="19"/>
      <c r="D1241" s="10"/>
      <c r="E1241" s="11"/>
      <c r="F1241" s="11"/>
      <c r="G1241" s="11"/>
      <c r="H1241" s="10"/>
    </row>
    <row r="1242" spans="1:8">
      <c r="A1242" s="11" t="s">
        <v>685</v>
      </c>
      <c r="B1242" s="18"/>
      <c r="C1242" s="11" t="s">
        <v>668</v>
      </c>
      <c r="D1242" s="10" t="s">
        <v>686</v>
      </c>
      <c r="E1242" s="11" t="s">
        <v>417</v>
      </c>
      <c r="F1242" s="11" t="s">
        <v>509</v>
      </c>
      <c r="G1242" s="11"/>
      <c r="H1242" s="11" t="s">
        <v>670</v>
      </c>
    </row>
    <row r="1243" spans="1:8">
      <c r="A1243" s="11"/>
      <c r="B1243" s="18"/>
      <c r="C1243" s="11"/>
      <c r="D1243" s="10"/>
      <c r="E1243" s="11"/>
      <c r="F1243" s="11"/>
      <c r="G1243" s="11"/>
      <c r="H1243" s="11"/>
    </row>
    <row r="1244" spans="1:8">
      <c r="A1244" s="11"/>
      <c r="B1244" s="18"/>
      <c r="C1244" s="11"/>
      <c r="D1244" s="10"/>
      <c r="E1244" s="11"/>
      <c r="F1244" s="11"/>
      <c r="G1244" s="11"/>
      <c r="H1244" s="11"/>
    </row>
    <row r="1245" spans="1:8">
      <c r="A1245" s="11"/>
      <c r="B1245" s="18"/>
      <c r="C1245" s="11"/>
      <c r="D1245" s="10"/>
      <c r="E1245" s="11"/>
      <c r="F1245" s="11"/>
      <c r="G1245" s="11"/>
      <c r="H1245" s="11"/>
    </row>
    <row r="1246" spans="1:8">
      <c r="A1246" s="11"/>
      <c r="B1246" s="18"/>
      <c r="C1246" s="11"/>
      <c r="D1246" s="10"/>
      <c r="E1246" s="11"/>
      <c r="F1246" s="11"/>
      <c r="G1246" s="11"/>
      <c r="H1246" s="11"/>
    </row>
    <row r="1247" spans="1:8">
      <c r="A1247" s="11"/>
      <c r="B1247" s="18"/>
      <c r="C1247" s="11"/>
      <c r="D1247" s="10"/>
      <c r="E1247" s="11"/>
      <c r="F1247" s="11"/>
      <c r="G1247" s="11"/>
      <c r="H1247" s="11"/>
    </row>
    <row r="1248" spans="1:8">
      <c r="A1248" s="11"/>
      <c r="B1248" s="18"/>
      <c r="C1248" s="11"/>
      <c r="D1248" s="10"/>
      <c r="E1248" s="11"/>
      <c r="F1248" s="11"/>
      <c r="G1248" s="11"/>
      <c r="H1248" s="11"/>
    </row>
    <row r="1249" spans="1:8">
      <c r="A1249" s="11"/>
      <c r="B1249" s="18"/>
      <c r="C1249" s="11"/>
      <c r="D1249" s="10"/>
      <c r="E1249" s="11"/>
      <c r="F1249" s="11"/>
      <c r="G1249" s="11"/>
      <c r="H1249" s="11"/>
    </row>
    <row r="1250" spans="1:8">
      <c r="A1250" s="11"/>
      <c r="B1250" s="19"/>
      <c r="C1250" s="11"/>
      <c r="D1250" s="10"/>
      <c r="E1250" s="11"/>
      <c r="F1250" s="11"/>
      <c r="G1250" s="11"/>
      <c r="H1250" s="11"/>
    </row>
    <row r="1251" spans="1:8">
      <c r="A1251" s="17" t="s">
        <v>685</v>
      </c>
      <c r="B1251" s="11" t="s">
        <v>667</v>
      </c>
      <c r="C1251" s="11" t="s">
        <v>668</v>
      </c>
      <c r="D1251" s="10"/>
      <c r="E1251" s="11" t="s">
        <v>417</v>
      </c>
      <c r="F1251" s="11" t="s">
        <v>509</v>
      </c>
      <c r="G1251" s="11"/>
      <c r="H1251" s="11" t="s">
        <v>670</v>
      </c>
    </row>
    <row r="1252" spans="1:8">
      <c r="A1252" s="18"/>
      <c r="B1252" s="11"/>
      <c r="C1252" s="11"/>
      <c r="D1252" s="10"/>
      <c r="E1252" s="11"/>
      <c r="F1252" s="11"/>
      <c r="G1252" s="11"/>
      <c r="H1252" s="11"/>
    </row>
    <row r="1253" spans="1:8">
      <c r="A1253" s="18"/>
      <c r="B1253" s="11"/>
      <c r="C1253" s="11"/>
      <c r="D1253" s="10"/>
      <c r="E1253" s="11"/>
      <c r="F1253" s="11"/>
      <c r="G1253" s="11"/>
      <c r="H1253" s="11"/>
    </row>
    <row r="1254" spans="1:8">
      <c r="A1254" s="18"/>
      <c r="B1254" s="11"/>
      <c r="C1254" s="11"/>
      <c r="D1254" s="10"/>
      <c r="E1254" s="11"/>
      <c r="F1254" s="11"/>
      <c r="G1254" s="11"/>
      <c r="H1254" s="11"/>
    </row>
    <row r="1255" spans="1:8">
      <c r="A1255" s="18"/>
      <c r="B1255" s="11"/>
      <c r="C1255" s="11"/>
      <c r="D1255" s="10"/>
      <c r="E1255" s="11"/>
      <c r="F1255" s="11"/>
      <c r="G1255" s="11"/>
      <c r="H1255" s="11"/>
    </row>
    <row r="1256" spans="1:8">
      <c r="A1256" s="18"/>
      <c r="B1256" s="11"/>
      <c r="C1256" s="11"/>
      <c r="D1256" s="10"/>
      <c r="E1256" s="11"/>
      <c r="F1256" s="11"/>
      <c r="G1256" s="11"/>
      <c r="H1256" s="11"/>
    </row>
    <row r="1257" spans="1:8">
      <c r="A1257" s="18"/>
      <c r="B1257" s="11"/>
      <c r="C1257" s="11"/>
      <c r="D1257" s="10"/>
      <c r="E1257" s="11"/>
      <c r="F1257" s="11"/>
      <c r="G1257" s="11"/>
      <c r="H1257" s="11"/>
    </row>
    <row r="1258" spans="1:8">
      <c r="A1258" s="18"/>
      <c r="B1258" s="11"/>
      <c r="C1258" s="11"/>
      <c r="D1258" s="10"/>
      <c r="E1258" s="11"/>
      <c r="F1258" s="11"/>
      <c r="G1258" s="11"/>
      <c r="H1258" s="11"/>
    </row>
    <row r="1259" spans="1:8">
      <c r="A1259" s="18"/>
      <c r="B1259" s="11"/>
      <c r="C1259" s="11"/>
      <c r="D1259" s="10"/>
      <c r="E1259" s="11"/>
      <c r="F1259" s="11"/>
      <c r="G1259" s="11"/>
      <c r="H1259" s="11"/>
    </row>
    <row r="1260" spans="1:8">
      <c r="A1260" s="18"/>
      <c r="B1260" s="11"/>
      <c r="C1260" s="11"/>
      <c r="D1260" s="10"/>
      <c r="E1260" s="11"/>
      <c r="F1260" s="11"/>
      <c r="G1260" s="11"/>
      <c r="H1260" s="11"/>
    </row>
    <row r="1261" spans="1:8">
      <c r="A1261" s="18"/>
      <c r="B1261" s="11"/>
      <c r="C1261" s="11"/>
      <c r="D1261" s="10"/>
      <c r="E1261" s="11"/>
      <c r="F1261" s="11"/>
      <c r="G1261" s="11"/>
      <c r="H1261" s="11"/>
    </row>
    <row r="1262" spans="1:8">
      <c r="A1262" s="18"/>
      <c r="B1262" s="11"/>
      <c r="C1262" s="11"/>
      <c r="D1262" s="10"/>
      <c r="E1262" s="11"/>
      <c r="F1262" s="11"/>
      <c r="G1262" s="11"/>
      <c r="H1262" s="11"/>
    </row>
    <row r="1263" spans="1:8">
      <c r="A1263" s="18"/>
      <c r="B1263" s="11"/>
      <c r="C1263" s="11"/>
      <c r="D1263" s="10"/>
      <c r="E1263" s="11"/>
      <c r="F1263" s="11"/>
      <c r="G1263" s="11"/>
      <c r="H1263" s="11"/>
    </row>
    <row r="1264" spans="1:8">
      <c r="A1264" s="18"/>
      <c r="B1264" s="11"/>
      <c r="C1264" s="11"/>
      <c r="D1264" s="10"/>
      <c r="E1264" s="11"/>
      <c r="F1264" s="11"/>
      <c r="G1264" s="11"/>
      <c r="H1264" s="11"/>
    </row>
    <row r="1265" spans="1:8">
      <c r="A1265" s="18"/>
      <c r="B1265" s="11"/>
      <c r="C1265" s="11"/>
      <c r="D1265" s="10"/>
      <c r="E1265" s="11"/>
      <c r="F1265" s="11"/>
      <c r="G1265" s="11"/>
      <c r="H1265" s="11"/>
    </row>
    <row r="1266" spans="1:8">
      <c r="A1266" s="18"/>
      <c r="B1266" s="11"/>
      <c r="C1266" s="11"/>
      <c r="D1266" s="10"/>
      <c r="E1266" s="11"/>
      <c r="F1266" s="11"/>
      <c r="G1266" s="11"/>
      <c r="H1266" s="11"/>
    </row>
    <row r="1267" spans="1:8">
      <c r="A1267" s="18"/>
      <c r="B1267" s="11"/>
      <c r="C1267" s="11"/>
      <c r="D1267" s="10"/>
      <c r="E1267" s="11"/>
      <c r="F1267" s="11"/>
      <c r="G1267" s="11"/>
      <c r="H1267" s="11"/>
    </row>
    <row r="1268" spans="1:8">
      <c r="A1268" s="18"/>
      <c r="B1268" s="11"/>
      <c r="C1268" s="11"/>
      <c r="D1268" s="10"/>
      <c r="E1268" s="11"/>
      <c r="F1268" s="11"/>
      <c r="G1268" s="11"/>
      <c r="H1268" s="11"/>
    </row>
    <row r="1269" spans="1:8">
      <c r="A1269" s="18"/>
      <c r="B1269" s="11"/>
      <c r="C1269" s="11"/>
      <c r="D1269" s="10"/>
      <c r="E1269" s="11"/>
      <c r="F1269" s="11"/>
      <c r="G1269" s="11"/>
      <c r="H1269" s="11"/>
    </row>
    <row r="1270" spans="1:8">
      <c r="A1270" s="18"/>
      <c r="B1270" s="11"/>
      <c r="C1270" s="11"/>
      <c r="D1270" s="10"/>
      <c r="E1270" s="11"/>
      <c r="F1270" s="11"/>
      <c r="G1270" s="11"/>
      <c r="H1270" s="11"/>
    </row>
    <row r="1271" spans="1:8">
      <c r="A1271" s="19"/>
      <c r="B1271" s="11"/>
      <c r="C1271" s="11"/>
      <c r="D1271" s="10"/>
      <c r="E1271" s="11"/>
      <c r="F1271" s="11"/>
      <c r="G1271" s="11"/>
      <c r="H1271" s="11"/>
    </row>
    <row r="1272" spans="1:8">
      <c r="A1272" s="17" t="s">
        <v>687</v>
      </c>
      <c r="B1272" s="11"/>
      <c r="C1272" s="11"/>
      <c r="D1272" s="10" t="s">
        <v>688</v>
      </c>
      <c r="E1272" s="11" t="s">
        <v>427</v>
      </c>
      <c r="F1272" s="11" t="s">
        <v>504</v>
      </c>
      <c r="G1272" s="11"/>
      <c r="H1272" s="10" t="s">
        <v>670</v>
      </c>
    </row>
    <row r="1273" spans="1:8">
      <c r="A1273" s="18"/>
      <c r="B1273" s="11"/>
      <c r="C1273" s="11"/>
      <c r="D1273" s="10"/>
      <c r="E1273" s="11"/>
      <c r="F1273" s="11"/>
      <c r="G1273" s="11"/>
      <c r="H1273" s="10"/>
    </row>
    <row r="1274" spans="1:8">
      <c r="A1274" s="18"/>
      <c r="B1274" s="11"/>
      <c r="C1274" s="11"/>
      <c r="D1274" s="10"/>
      <c r="E1274" s="11"/>
      <c r="F1274" s="11"/>
      <c r="G1274" s="11"/>
      <c r="H1274" s="10"/>
    </row>
    <row r="1275" spans="1:8">
      <c r="A1275" s="18"/>
      <c r="B1275" s="11"/>
      <c r="C1275" s="11"/>
      <c r="D1275" s="10"/>
      <c r="E1275" s="11"/>
      <c r="F1275" s="11"/>
      <c r="G1275" s="11"/>
      <c r="H1275" s="10"/>
    </row>
    <row r="1276" spans="1:8">
      <c r="A1276" s="18"/>
      <c r="B1276" s="11"/>
      <c r="C1276" s="11"/>
      <c r="D1276" s="10"/>
      <c r="E1276" s="11"/>
      <c r="F1276" s="11"/>
      <c r="G1276" s="11"/>
      <c r="H1276" s="10"/>
    </row>
    <row r="1277" spans="1:8">
      <c r="A1277" s="18"/>
      <c r="B1277" s="11"/>
      <c r="C1277" s="11"/>
      <c r="D1277" s="10"/>
      <c r="E1277" s="11"/>
      <c r="F1277" s="11"/>
      <c r="G1277" s="11"/>
      <c r="H1277" s="10"/>
    </row>
    <row r="1278" spans="1:8">
      <c r="A1278" s="18"/>
      <c r="B1278" s="11"/>
      <c r="C1278" s="11"/>
      <c r="D1278" s="10"/>
      <c r="E1278" s="11"/>
      <c r="F1278" s="11"/>
      <c r="G1278" s="11"/>
      <c r="H1278" s="10"/>
    </row>
    <row r="1279" spans="1:8">
      <c r="A1279" s="18"/>
      <c r="B1279" s="11"/>
      <c r="C1279" s="11"/>
      <c r="D1279" s="10"/>
      <c r="E1279" s="11"/>
      <c r="F1279" s="11"/>
      <c r="G1279" s="11"/>
      <c r="H1279" s="10"/>
    </row>
    <row r="1280" spans="1:8">
      <c r="A1280" s="19"/>
      <c r="B1280" s="11"/>
      <c r="C1280" s="11"/>
      <c r="D1280" s="10"/>
      <c r="E1280" s="11"/>
      <c r="F1280" s="11"/>
      <c r="G1280" s="11"/>
      <c r="H1280" s="10"/>
    </row>
    <row r="1281" spans="1:8">
      <c r="A1281" s="17" t="s">
        <v>689</v>
      </c>
      <c r="B1281" s="11"/>
      <c r="C1281" s="11"/>
      <c r="D1281" s="10" t="s">
        <v>690</v>
      </c>
      <c r="E1281" s="11" t="s">
        <v>417</v>
      </c>
      <c r="F1281" s="11" t="s">
        <v>509</v>
      </c>
      <c r="G1281" s="11"/>
      <c r="H1281" s="10" t="s">
        <v>670</v>
      </c>
    </row>
    <row r="1282" spans="1:8">
      <c r="A1282" s="18"/>
      <c r="B1282" s="11"/>
      <c r="C1282" s="11"/>
      <c r="D1282" s="10"/>
      <c r="E1282" s="11"/>
      <c r="F1282" s="11"/>
      <c r="G1282" s="11"/>
      <c r="H1282" s="10"/>
    </row>
    <row r="1283" spans="1:8">
      <c r="A1283" s="18"/>
      <c r="B1283" s="11"/>
      <c r="C1283" s="11"/>
      <c r="D1283" s="10"/>
      <c r="E1283" s="11"/>
      <c r="F1283" s="11"/>
      <c r="G1283" s="11"/>
      <c r="H1283" s="10"/>
    </row>
    <row r="1284" spans="1:8">
      <c r="A1284" s="18"/>
      <c r="B1284" s="11"/>
      <c r="C1284" s="11"/>
      <c r="D1284" s="10"/>
      <c r="E1284" s="11"/>
      <c r="F1284" s="11"/>
      <c r="G1284" s="11"/>
      <c r="H1284" s="10"/>
    </row>
    <row r="1285" spans="1:8">
      <c r="A1285" s="19"/>
      <c r="B1285" s="11"/>
      <c r="C1285" s="11"/>
      <c r="D1285" s="10"/>
      <c r="E1285" s="11"/>
      <c r="F1285" s="11"/>
      <c r="G1285" s="11"/>
      <c r="H1285" s="10"/>
    </row>
    <row r="1286" spans="1:8">
      <c r="A1286" s="17" t="s">
        <v>691</v>
      </c>
      <c r="B1286" s="11"/>
      <c r="C1286" s="11" t="s">
        <v>611</v>
      </c>
      <c r="D1286" s="10" t="s">
        <v>692</v>
      </c>
      <c r="E1286" s="11" t="s">
        <v>417</v>
      </c>
      <c r="F1286" s="11" t="s">
        <v>504</v>
      </c>
      <c r="G1286" s="11"/>
      <c r="H1286" s="10" t="s">
        <v>508</v>
      </c>
    </row>
    <row r="1287" spans="1:8">
      <c r="A1287" s="18"/>
      <c r="B1287" s="11"/>
      <c r="C1287" s="11"/>
      <c r="D1287" s="10"/>
      <c r="E1287" s="11"/>
      <c r="F1287" s="11"/>
      <c r="G1287" s="11"/>
      <c r="H1287" s="10"/>
    </row>
    <row r="1288" spans="1:8">
      <c r="A1288" s="18"/>
      <c r="B1288" s="11"/>
      <c r="C1288" s="11"/>
      <c r="D1288" s="10"/>
      <c r="E1288" s="11"/>
      <c r="F1288" s="11"/>
      <c r="G1288" s="11"/>
      <c r="H1288" s="10"/>
    </row>
    <row r="1289" spans="1:8">
      <c r="A1289" s="18"/>
      <c r="B1289" s="11"/>
      <c r="C1289" s="11"/>
      <c r="D1289" s="10"/>
      <c r="E1289" s="11"/>
      <c r="F1289" s="11"/>
      <c r="G1289" s="11"/>
      <c r="H1289" s="10"/>
    </row>
    <row r="1290" spans="1:8">
      <c r="A1290" s="18"/>
      <c r="B1290" s="11"/>
      <c r="C1290" s="11"/>
      <c r="D1290" s="10"/>
      <c r="E1290" s="11"/>
      <c r="F1290" s="11"/>
      <c r="G1290" s="11"/>
      <c r="H1290" s="10"/>
    </row>
    <row r="1291" spans="1:8">
      <c r="A1291" s="18"/>
      <c r="B1291" s="11"/>
      <c r="C1291" s="11"/>
      <c r="D1291" s="10"/>
      <c r="E1291" s="11"/>
      <c r="F1291" s="11"/>
      <c r="G1291" s="11"/>
      <c r="H1291" s="10"/>
    </row>
    <row r="1292" spans="1:8">
      <c r="A1292" s="18"/>
      <c r="B1292" s="11"/>
      <c r="C1292" s="11"/>
      <c r="D1292" s="10"/>
      <c r="E1292" s="11"/>
      <c r="F1292" s="11"/>
      <c r="G1292" s="11"/>
      <c r="H1292" s="10"/>
    </row>
    <row r="1293" spans="1:8">
      <c r="A1293" s="18"/>
      <c r="B1293" s="11"/>
      <c r="C1293" s="11"/>
      <c r="D1293" s="10"/>
      <c r="E1293" s="11"/>
      <c r="F1293" s="11"/>
      <c r="G1293" s="11"/>
      <c r="H1293" s="10"/>
    </row>
    <row r="1294" spans="1:8">
      <c r="A1294" s="18"/>
      <c r="B1294" s="11"/>
      <c r="C1294" s="11"/>
      <c r="D1294" s="10"/>
      <c r="E1294" s="11"/>
      <c r="F1294" s="11"/>
      <c r="G1294" s="11"/>
      <c r="H1294" s="10"/>
    </row>
    <row r="1295" spans="1:8">
      <c r="A1295" s="18"/>
      <c r="B1295" s="11"/>
      <c r="C1295" s="11"/>
      <c r="D1295" s="10"/>
      <c r="E1295" s="11"/>
      <c r="F1295" s="11"/>
      <c r="G1295" s="11"/>
      <c r="H1295" s="10"/>
    </row>
    <row r="1296" spans="1:8">
      <c r="A1296" s="18"/>
      <c r="B1296" s="11"/>
      <c r="C1296" s="11"/>
      <c r="D1296" s="10"/>
      <c r="E1296" s="11"/>
      <c r="F1296" s="11"/>
      <c r="G1296" s="11"/>
      <c r="H1296" s="10"/>
    </row>
    <row r="1297" spans="1:8">
      <c r="A1297" s="18"/>
      <c r="B1297" s="11"/>
      <c r="C1297" s="11"/>
      <c r="D1297" s="10"/>
      <c r="E1297" s="11"/>
      <c r="F1297" s="11"/>
      <c r="G1297" s="11"/>
      <c r="H1297" s="10"/>
    </row>
    <row r="1298" spans="1:8">
      <c r="A1298" s="18"/>
      <c r="B1298" s="11"/>
      <c r="C1298" s="11"/>
      <c r="D1298" s="10"/>
      <c r="E1298" s="11"/>
      <c r="F1298" s="11"/>
      <c r="G1298" s="11"/>
      <c r="H1298" s="10"/>
    </row>
    <row r="1299" spans="1:8">
      <c r="A1299" s="18"/>
      <c r="B1299" s="11"/>
      <c r="C1299" s="11"/>
      <c r="D1299" s="10"/>
      <c r="E1299" s="11"/>
      <c r="F1299" s="11"/>
      <c r="G1299" s="11"/>
      <c r="H1299" s="10"/>
    </row>
    <row r="1300" spans="1:8">
      <c r="A1300" s="18"/>
      <c r="B1300" s="11"/>
      <c r="C1300" s="11"/>
      <c r="D1300" s="10"/>
      <c r="E1300" s="11"/>
      <c r="F1300" s="11"/>
      <c r="G1300" s="11"/>
      <c r="H1300" s="10"/>
    </row>
    <row r="1301" spans="1:8">
      <c r="A1301" s="18"/>
      <c r="B1301" s="11"/>
      <c r="C1301" s="11"/>
      <c r="D1301" s="10"/>
      <c r="E1301" s="11"/>
      <c r="F1301" s="11"/>
      <c r="G1301" s="11"/>
      <c r="H1301" s="10"/>
    </row>
    <row r="1302" spans="1:8">
      <c r="A1302" s="18"/>
      <c r="B1302" s="11"/>
      <c r="C1302" s="11"/>
      <c r="D1302" s="10"/>
      <c r="E1302" s="11"/>
      <c r="F1302" s="11"/>
      <c r="G1302" s="11"/>
      <c r="H1302" s="10"/>
    </row>
    <row r="1303" spans="1:8">
      <c r="A1303" s="18"/>
      <c r="B1303" s="11"/>
      <c r="C1303" s="11"/>
      <c r="D1303" s="10"/>
      <c r="E1303" s="11"/>
      <c r="F1303" s="11"/>
      <c r="G1303" s="11"/>
      <c r="H1303" s="10"/>
    </row>
    <row r="1304" spans="1:8">
      <c r="A1304" s="18"/>
      <c r="B1304" s="11"/>
      <c r="C1304" s="11"/>
      <c r="D1304" s="10"/>
      <c r="E1304" s="11"/>
      <c r="F1304" s="11"/>
      <c r="G1304" s="11"/>
      <c r="H1304" s="10"/>
    </row>
    <row r="1305" spans="1:8">
      <c r="A1305" s="18"/>
      <c r="B1305" s="11"/>
      <c r="C1305" s="11"/>
      <c r="D1305" s="10"/>
      <c r="E1305" s="11"/>
      <c r="F1305" s="11"/>
      <c r="G1305" s="11"/>
      <c r="H1305" s="10"/>
    </row>
    <row r="1306" spans="1:8">
      <c r="A1306" s="18"/>
      <c r="B1306" s="11"/>
      <c r="C1306" s="11"/>
      <c r="D1306" s="10"/>
      <c r="E1306" s="11"/>
      <c r="F1306" s="11"/>
      <c r="G1306" s="11"/>
      <c r="H1306" s="10"/>
    </row>
    <row r="1307" spans="1:8">
      <c r="A1307" s="18"/>
      <c r="B1307" s="11"/>
      <c r="C1307" s="11"/>
      <c r="D1307" s="10"/>
      <c r="E1307" s="11"/>
      <c r="F1307" s="11"/>
      <c r="G1307" s="11"/>
      <c r="H1307" s="10"/>
    </row>
    <row r="1308" spans="1:8">
      <c r="A1308" s="19"/>
      <c r="B1308" s="11"/>
      <c r="C1308" s="11"/>
      <c r="D1308" s="10"/>
      <c r="E1308" s="11"/>
      <c r="F1308" s="11"/>
      <c r="G1308" s="11"/>
      <c r="H1308" s="10"/>
    </row>
    <row r="1309" spans="1:8">
      <c r="A1309" s="11"/>
      <c r="B1309" s="11"/>
      <c r="C1309" s="11" t="s">
        <v>693</v>
      </c>
      <c r="D1309" s="11"/>
      <c r="E1309" s="11"/>
      <c r="F1309" s="11" t="s">
        <v>371</v>
      </c>
      <c r="G1309" s="11"/>
      <c r="H1309" s="10" t="s">
        <v>371</v>
      </c>
    </row>
    <row r="1310" spans="1:8">
      <c r="A1310" s="11"/>
      <c r="B1310" s="11"/>
      <c r="C1310" s="11"/>
      <c r="D1310" s="11"/>
      <c r="E1310" s="11"/>
      <c r="F1310" s="11"/>
      <c r="G1310" s="11"/>
      <c r="H1310" s="10"/>
    </row>
    <row r="1311" spans="1:8">
      <c r="A1311" s="11"/>
      <c r="B1311" s="11"/>
      <c r="C1311" s="11"/>
      <c r="D1311" s="11"/>
      <c r="E1311" s="11"/>
      <c r="F1311" s="11"/>
      <c r="G1311" s="11"/>
      <c r="H1311" s="10"/>
    </row>
    <row r="1312" spans="1:8">
      <c r="A1312" s="11" t="s">
        <v>694</v>
      </c>
      <c r="B1312" s="11" t="s">
        <v>695</v>
      </c>
      <c r="C1312" s="11" t="s">
        <v>696</v>
      </c>
      <c r="D1312" s="10" t="s">
        <v>697</v>
      </c>
      <c r="E1312" s="11" t="s">
        <v>417</v>
      </c>
      <c r="F1312" s="11" t="s">
        <v>504</v>
      </c>
      <c r="G1312" s="11"/>
      <c r="H1312" s="10" t="s">
        <v>670</v>
      </c>
    </row>
    <row r="1313" spans="1:8">
      <c r="A1313" s="11"/>
      <c r="B1313" s="11"/>
      <c r="C1313" s="11"/>
      <c r="D1313" s="10"/>
      <c r="E1313" s="11"/>
      <c r="F1313" s="11"/>
      <c r="G1313" s="11"/>
      <c r="H1313" s="10"/>
    </row>
    <row r="1314" spans="1:8">
      <c r="A1314" s="11"/>
      <c r="B1314" s="11"/>
      <c r="C1314" s="11"/>
      <c r="D1314" s="10"/>
      <c r="E1314" s="11"/>
      <c r="F1314" s="11"/>
      <c r="G1314" s="11"/>
      <c r="H1314" s="10"/>
    </row>
    <row r="1315" spans="1:8">
      <c r="A1315" s="11"/>
      <c r="B1315" s="11"/>
      <c r="C1315" s="11"/>
      <c r="D1315" s="10"/>
      <c r="E1315" s="11"/>
      <c r="F1315" s="11"/>
      <c r="G1315" s="11"/>
      <c r="H1315" s="10"/>
    </row>
    <row r="1316" spans="1:8">
      <c r="A1316" s="11"/>
      <c r="B1316" s="11"/>
      <c r="C1316" s="11"/>
      <c r="D1316" s="10"/>
      <c r="E1316" s="11"/>
      <c r="F1316" s="11"/>
      <c r="G1316" s="11"/>
      <c r="H1316" s="10"/>
    </row>
    <row r="1317" spans="1:8">
      <c r="A1317" s="11"/>
      <c r="B1317" s="11"/>
      <c r="C1317" s="11"/>
      <c r="D1317" s="10"/>
      <c r="E1317" s="11"/>
      <c r="F1317" s="11"/>
      <c r="G1317" s="11"/>
      <c r="H1317" s="10"/>
    </row>
    <row r="1318" spans="1:8">
      <c r="A1318" s="11"/>
      <c r="B1318" s="11"/>
      <c r="C1318" s="11"/>
      <c r="D1318" s="10"/>
      <c r="E1318" s="11"/>
      <c r="F1318" s="11"/>
      <c r="G1318" s="11"/>
      <c r="H1318" s="10"/>
    </row>
    <row r="1319" spans="1:8">
      <c r="A1319" s="11"/>
      <c r="B1319" s="11"/>
      <c r="C1319" s="11"/>
      <c r="D1319" s="10"/>
      <c r="E1319" s="11"/>
      <c r="F1319" s="11"/>
      <c r="G1319" s="11"/>
      <c r="H1319" s="10"/>
    </row>
    <row r="1320" spans="1:8">
      <c r="A1320" s="11"/>
      <c r="B1320" s="11"/>
      <c r="C1320" s="11"/>
      <c r="D1320" s="10"/>
      <c r="E1320" s="11"/>
      <c r="F1320" s="11"/>
      <c r="G1320" s="11"/>
      <c r="H1320" s="10"/>
    </row>
    <row r="1321" spans="1:8">
      <c r="A1321" s="11"/>
      <c r="B1321" s="11"/>
      <c r="C1321" s="11"/>
      <c r="D1321" s="10"/>
      <c r="E1321" s="11"/>
      <c r="F1321" s="11"/>
      <c r="G1321" s="11"/>
      <c r="H1321" s="10"/>
    </row>
    <row r="1322" spans="1:8">
      <c r="A1322" s="11"/>
      <c r="B1322" s="11"/>
      <c r="C1322" s="11"/>
      <c r="D1322" s="10"/>
      <c r="E1322" s="11"/>
      <c r="F1322" s="11"/>
      <c r="G1322" s="11"/>
      <c r="H1322" s="10"/>
    </row>
    <row r="1323" spans="1:8">
      <c r="A1323" s="11"/>
      <c r="B1323" s="11"/>
      <c r="C1323" s="11"/>
      <c r="D1323" s="10"/>
      <c r="E1323" s="11"/>
      <c r="F1323" s="11"/>
      <c r="G1323" s="11"/>
      <c r="H1323" s="10"/>
    </row>
    <row r="1324" spans="1:8">
      <c r="A1324" s="11"/>
      <c r="B1324" s="11"/>
      <c r="C1324" s="11"/>
      <c r="D1324" s="10"/>
      <c r="E1324" s="11"/>
      <c r="F1324" s="11"/>
      <c r="G1324" s="11"/>
      <c r="H1324" s="10"/>
    </row>
    <row r="1325" spans="1:8">
      <c r="A1325" s="11"/>
      <c r="B1325" s="11"/>
      <c r="C1325" s="11"/>
      <c r="D1325" s="10"/>
      <c r="E1325" s="11"/>
      <c r="F1325" s="11"/>
      <c r="G1325" s="11"/>
      <c r="H1325" s="10"/>
    </row>
    <row r="1326" spans="1:8">
      <c r="A1326" s="11"/>
      <c r="B1326" s="11"/>
      <c r="C1326" s="11"/>
      <c r="D1326" s="10"/>
      <c r="E1326" s="11"/>
      <c r="F1326" s="11"/>
      <c r="G1326" s="11"/>
      <c r="H1326" s="10"/>
    </row>
    <row r="1327" spans="1:8">
      <c r="A1327" s="11"/>
      <c r="B1327" s="11"/>
      <c r="C1327" s="11"/>
      <c r="D1327" s="10"/>
      <c r="E1327" s="11"/>
      <c r="F1327" s="11"/>
      <c r="G1327" s="11"/>
      <c r="H1327" s="10"/>
    </row>
    <row r="1328" spans="1:8">
      <c r="A1328" s="11"/>
      <c r="B1328" s="11"/>
      <c r="C1328" s="11"/>
      <c r="D1328" s="10"/>
      <c r="E1328" s="11"/>
      <c r="F1328" s="11"/>
      <c r="G1328" s="11"/>
      <c r="H1328" s="10"/>
    </row>
    <row r="1329" spans="1:8">
      <c r="A1329" s="11"/>
      <c r="B1329" s="11"/>
      <c r="C1329" s="11"/>
      <c r="D1329" s="10"/>
      <c r="E1329" s="11"/>
      <c r="F1329" s="11"/>
      <c r="G1329" s="11"/>
      <c r="H1329" s="10"/>
    </row>
    <row r="1330" spans="1:8">
      <c r="A1330" s="11"/>
      <c r="B1330" s="11"/>
      <c r="C1330" s="11"/>
      <c r="D1330" s="10"/>
      <c r="E1330" s="11"/>
      <c r="F1330" s="11"/>
      <c r="G1330" s="11"/>
      <c r="H1330" s="10"/>
    </row>
    <row r="1331" spans="1:8">
      <c r="A1331" s="11"/>
      <c r="B1331" s="11"/>
      <c r="C1331" s="11"/>
      <c r="D1331" s="10"/>
      <c r="E1331" s="11"/>
      <c r="F1331" s="11"/>
      <c r="G1331" s="11"/>
      <c r="H1331" s="10"/>
    </row>
    <row r="1332" spans="1:8">
      <c r="A1332" s="11"/>
      <c r="B1332" s="11"/>
      <c r="C1332" s="11"/>
      <c r="D1332" s="10"/>
      <c r="E1332" s="11"/>
      <c r="F1332" s="11"/>
      <c r="G1332" s="11"/>
      <c r="H1332" s="10"/>
    </row>
    <row r="1333" spans="1:8">
      <c r="A1333" s="11"/>
      <c r="B1333" s="11"/>
      <c r="C1333" s="11"/>
      <c r="D1333" s="10"/>
      <c r="E1333" s="11"/>
      <c r="F1333" s="11"/>
      <c r="G1333" s="11"/>
      <c r="H1333" s="10"/>
    </row>
    <row r="1334" spans="1:8">
      <c r="A1334" s="11"/>
      <c r="B1334" s="11"/>
      <c r="C1334" s="11"/>
      <c r="D1334" s="10"/>
      <c r="E1334" s="11"/>
      <c r="F1334" s="11"/>
      <c r="G1334" s="11"/>
      <c r="H1334" s="10"/>
    </row>
    <row r="1335" spans="1:8">
      <c r="A1335" s="11"/>
      <c r="B1335" s="11"/>
      <c r="C1335" s="11"/>
      <c r="D1335" s="10"/>
      <c r="E1335" s="11"/>
      <c r="F1335" s="11"/>
      <c r="G1335" s="11"/>
      <c r="H1335" s="10"/>
    </row>
    <row r="1336" spans="1:8">
      <c r="A1336" s="11"/>
      <c r="B1336" s="11"/>
      <c r="C1336" s="11"/>
      <c r="D1336" s="10"/>
      <c r="E1336" s="11"/>
      <c r="F1336" s="11"/>
      <c r="G1336" s="11"/>
      <c r="H1336" s="10"/>
    </row>
    <row r="1337" spans="1:8">
      <c r="A1337" s="11"/>
      <c r="B1337" s="11"/>
      <c r="C1337" s="11"/>
      <c r="D1337" s="10"/>
      <c r="E1337" s="11"/>
      <c r="F1337" s="11"/>
      <c r="G1337" s="11"/>
      <c r="H1337" s="10"/>
    </row>
    <row r="1338" spans="1:8">
      <c r="A1338" s="11"/>
      <c r="B1338" s="11"/>
      <c r="C1338" s="11"/>
      <c r="D1338" s="10"/>
      <c r="E1338" s="11"/>
      <c r="F1338" s="11"/>
      <c r="G1338" s="11"/>
      <c r="H1338" s="10"/>
    </row>
    <row r="1339" spans="1:8">
      <c r="A1339" s="11" t="s">
        <v>698</v>
      </c>
      <c r="B1339" s="11"/>
      <c r="C1339" s="11" t="s">
        <v>631</v>
      </c>
      <c r="D1339" s="10" t="s">
        <v>699</v>
      </c>
      <c r="E1339" s="11" t="s">
        <v>427</v>
      </c>
      <c r="F1339" s="11" t="s">
        <v>504</v>
      </c>
      <c r="G1339" s="11"/>
      <c r="H1339" s="11" t="s">
        <v>670</v>
      </c>
    </row>
    <row r="1340" spans="1:8">
      <c r="A1340" s="11"/>
      <c r="B1340" s="11"/>
      <c r="C1340" s="11"/>
      <c r="D1340" s="10"/>
      <c r="E1340" s="11"/>
      <c r="F1340" s="11"/>
      <c r="G1340" s="11"/>
      <c r="H1340" s="11"/>
    </row>
    <row r="1341" spans="1:8">
      <c r="A1341" s="11"/>
      <c r="B1341" s="11"/>
      <c r="C1341" s="11"/>
      <c r="D1341" s="10"/>
      <c r="E1341" s="11"/>
      <c r="F1341" s="11"/>
      <c r="G1341" s="11"/>
      <c r="H1341" s="11"/>
    </row>
    <row r="1342" spans="1:8">
      <c r="A1342" s="11"/>
      <c r="B1342" s="11"/>
      <c r="C1342" s="11"/>
      <c r="D1342" s="10"/>
      <c r="E1342" s="11"/>
      <c r="F1342" s="11"/>
      <c r="G1342" s="11"/>
      <c r="H1342" s="11"/>
    </row>
    <row r="1343" spans="1:8">
      <c r="A1343" s="11"/>
      <c r="B1343" s="11"/>
      <c r="C1343" s="11"/>
      <c r="D1343" s="10"/>
      <c r="E1343" s="11"/>
      <c r="F1343" s="11"/>
      <c r="G1343" s="11"/>
      <c r="H1343" s="11"/>
    </row>
    <row r="1344" spans="1:8">
      <c r="A1344" s="11"/>
      <c r="B1344" s="11"/>
      <c r="C1344" s="11"/>
      <c r="D1344" s="10"/>
      <c r="E1344" s="11"/>
      <c r="F1344" s="11"/>
      <c r="G1344" s="11"/>
      <c r="H1344" s="11"/>
    </row>
    <row r="1345" spans="1:8">
      <c r="A1345" s="11"/>
      <c r="B1345" s="11"/>
      <c r="C1345" s="11"/>
      <c r="D1345" s="10"/>
      <c r="E1345" s="11"/>
      <c r="F1345" s="11"/>
      <c r="G1345" s="11"/>
      <c r="H1345" s="11"/>
    </row>
    <row r="1346" spans="1:8">
      <c r="A1346" s="11"/>
      <c r="B1346" s="11"/>
      <c r="C1346" s="11"/>
      <c r="D1346" s="10"/>
      <c r="E1346" s="11"/>
      <c r="F1346" s="11"/>
      <c r="G1346" s="11"/>
      <c r="H1346" s="11"/>
    </row>
    <row r="1347" spans="1:8">
      <c r="A1347" s="11"/>
      <c r="B1347" s="11"/>
      <c r="C1347" s="11"/>
      <c r="D1347" s="10"/>
      <c r="E1347" s="11"/>
      <c r="F1347" s="11"/>
      <c r="G1347" s="11"/>
      <c r="H1347" s="11"/>
    </row>
    <row r="1348" spans="1:8">
      <c r="A1348" s="11"/>
      <c r="B1348" s="11"/>
      <c r="C1348" s="11"/>
      <c r="D1348" s="10"/>
      <c r="E1348" s="11"/>
      <c r="F1348" s="11"/>
      <c r="G1348" s="11"/>
      <c r="H1348" s="11"/>
    </row>
    <row r="1349" spans="1:8">
      <c r="A1349" s="11"/>
      <c r="B1349" s="11"/>
      <c r="C1349" s="11"/>
      <c r="D1349" s="10"/>
      <c r="E1349" s="11"/>
      <c r="F1349" s="11"/>
      <c r="G1349" s="11"/>
      <c r="H1349" s="11"/>
    </row>
    <row r="1350" spans="1:8">
      <c r="A1350" s="11"/>
      <c r="B1350" s="11"/>
      <c r="C1350" s="11"/>
      <c r="D1350" s="10"/>
      <c r="E1350" s="11"/>
      <c r="F1350" s="11"/>
      <c r="G1350" s="11"/>
      <c r="H1350" s="11"/>
    </row>
    <row r="1351" spans="1:8">
      <c r="A1351" s="11"/>
      <c r="B1351" s="11"/>
      <c r="C1351" s="11"/>
      <c r="D1351" s="10"/>
      <c r="E1351" s="11"/>
      <c r="F1351" s="11"/>
      <c r="G1351" s="11"/>
      <c r="H1351" s="11"/>
    </row>
    <row r="1352" spans="1:8">
      <c r="A1352" s="11"/>
      <c r="B1352" s="11"/>
      <c r="C1352" s="11"/>
      <c r="D1352" s="10"/>
      <c r="E1352" s="11"/>
      <c r="F1352" s="11"/>
      <c r="G1352" s="11"/>
      <c r="H1352" s="11"/>
    </row>
    <row r="1353" spans="1:8">
      <c r="A1353" s="11"/>
      <c r="B1353" s="11"/>
      <c r="C1353" s="11"/>
      <c r="D1353" s="10"/>
      <c r="E1353" s="11"/>
      <c r="F1353" s="11"/>
      <c r="G1353" s="11"/>
      <c r="H1353" s="11"/>
    </row>
    <row r="1354" spans="1:8">
      <c r="A1354" s="11"/>
      <c r="B1354" s="11"/>
      <c r="C1354" s="11"/>
      <c r="D1354" s="10"/>
      <c r="E1354" s="11"/>
      <c r="F1354" s="11"/>
      <c r="G1354" s="11"/>
      <c r="H1354" s="11"/>
    </row>
    <row r="1355" spans="1:8">
      <c r="A1355" s="11"/>
      <c r="B1355" s="11"/>
      <c r="C1355" s="11"/>
      <c r="D1355" s="10"/>
      <c r="E1355" s="11"/>
      <c r="F1355" s="11"/>
      <c r="G1355" s="11"/>
      <c r="H1355" s="11"/>
    </row>
    <row r="1356" spans="1:8">
      <c r="A1356" s="11"/>
      <c r="B1356" s="11"/>
      <c r="C1356" s="11"/>
      <c r="D1356" s="10"/>
      <c r="E1356" s="11"/>
      <c r="F1356" s="11"/>
      <c r="G1356" s="11"/>
      <c r="H1356" s="11"/>
    </row>
    <row r="1357" spans="1:8">
      <c r="A1357" s="11"/>
      <c r="B1357" s="11"/>
      <c r="C1357" s="11"/>
      <c r="D1357" s="10"/>
      <c r="E1357" s="11"/>
      <c r="F1357" s="11"/>
      <c r="G1357" s="11"/>
      <c r="H1357" s="11"/>
    </row>
    <row r="1358" spans="1:8">
      <c r="A1358" s="11"/>
      <c r="B1358" s="11"/>
      <c r="C1358" s="11"/>
      <c r="D1358" s="10"/>
      <c r="E1358" s="11"/>
      <c r="F1358" s="11"/>
      <c r="G1358" s="11"/>
      <c r="H1358" s="11"/>
    </row>
    <row r="1359" spans="1:8">
      <c r="A1359" s="11"/>
      <c r="B1359" s="11"/>
      <c r="C1359" s="11"/>
      <c r="D1359" s="10"/>
      <c r="E1359" s="11"/>
      <c r="F1359" s="11"/>
      <c r="G1359" s="11"/>
      <c r="H1359" s="11"/>
    </row>
    <row r="1360" spans="1:8">
      <c r="A1360" s="11"/>
      <c r="B1360" s="11"/>
      <c r="C1360" s="11"/>
      <c r="D1360" s="10"/>
      <c r="E1360" s="11"/>
      <c r="F1360" s="11"/>
      <c r="G1360" s="11"/>
      <c r="H1360" s="11"/>
    </row>
    <row r="1361" spans="1:8">
      <c r="A1361" s="11"/>
      <c r="B1361" s="11"/>
      <c r="C1361" s="11"/>
      <c r="D1361" s="10"/>
      <c r="E1361" s="11"/>
      <c r="F1361" s="11"/>
      <c r="G1361" s="11"/>
      <c r="H1361" s="11"/>
    </row>
    <row r="1362" spans="1:8">
      <c r="A1362" s="11"/>
      <c r="B1362" s="11"/>
      <c r="C1362" s="11"/>
      <c r="D1362" s="10"/>
      <c r="E1362" s="11"/>
      <c r="F1362" s="11"/>
      <c r="G1362" s="11"/>
      <c r="H1362" s="11"/>
    </row>
    <row r="1363" spans="1:8">
      <c r="A1363" s="11"/>
      <c r="B1363" s="11"/>
      <c r="C1363" s="11"/>
      <c r="D1363" s="10"/>
      <c r="E1363" s="11"/>
      <c r="F1363" s="11"/>
      <c r="G1363" s="11"/>
      <c r="H1363" s="11"/>
    </row>
    <row r="1364" spans="1:8">
      <c r="A1364" s="11"/>
      <c r="B1364" s="11"/>
      <c r="C1364" s="11"/>
      <c r="D1364" s="10"/>
      <c r="E1364" s="11"/>
      <c r="F1364" s="11"/>
      <c r="G1364" s="11"/>
      <c r="H1364" s="11"/>
    </row>
    <row r="1365" spans="1:8">
      <c r="A1365" s="11"/>
      <c r="B1365" s="11"/>
      <c r="C1365" s="11"/>
      <c r="D1365" s="10"/>
      <c r="E1365" s="11"/>
      <c r="F1365" s="11"/>
      <c r="G1365" s="11"/>
      <c r="H1365" s="11"/>
    </row>
    <row r="1366" spans="1:8">
      <c r="A1366" s="11"/>
      <c r="B1366" s="11"/>
      <c r="C1366" s="11"/>
      <c r="D1366" s="10"/>
      <c r="E1366" s="11"/>
      <c r="F1366" s="11"/>
      <c r="G1366" s="11"/>
      <c r="H1366" s="11"/>
    </row>
    <row r="1367" spans="1:8">
      <c r="A1367" s="11"/>
      <c r="B1367" s="11"/>
      <c r="C1367" s="11"/>
      <c r="D1367" s="10"/>
      <c r="E1367" s="11"/>
      <c r="F1367" s="11"/>
      <c r="G1367" s="11"/>
      <c r="H1367" s="11"/>
    </row>
    <row r="1368" spans="1:8">
      <c r="A1368" s="11"/>
      <c r="B1368" s="11"/>
      <c r="C1368" s="11"/>
      <c r="D1368" s="10"/>
      <c r="E1368" s="11"/>
      <c r="F1368" s="11"/>
      <c r="G1368" s="11"/>
      <c r="H1368" s="11"/>
    </row>
    <row r="1369" spans="1:8">
      <c r="A1369" s="11"/>
      <c r="B1369" s="11"/>
      <c r="C1369" s="11"/>
      <c r="D1369" s="10"/>
      <c r="E1369" s="11"/>
      <c r="F1369" s="11"/>
      <c r="G1369" s="11"/>
      <c r="H1369" s="11"/>
    </row>
    <row r="1370" ht="11" customHeight="1" spans="1:8">
      <c r="A1370" s="11"/>
      <c r="B1370" s="11"/>
      <c r="C1370" s="11"/>
      <c r="D1370" s="10"/>
      <c r="E1370" s="11"/>
      <c r="F1370" s="11"/>
      <c r="G1370" s="11"/>
      <c r="H1370" s="11"/>
    </row>
    <row r="1371" spans="1:8">
      <c r="A1371" s="11" t="s">
        <v>698</v>
      </c>
      <c r="B1371" s="11" t="s">
        <v>695</v>
      </c>
      <c r="C1371" s="11" t="s">
        <v>631</v>
      </c>
      <c r="D1371" s="20"/>
      <c r="E1371" s="11" t="s">
        <v>427</v>
      </c>
      <c r="F1371" s="11" t="s">
        <v>504</v>
      </c>
      <c r="G1371" s="11"/>
      <c r="H1371" s="11" t="s">
        <v>670</v>
      </c>
    </row>
    <row r="1372" ht="14" customHeight="1" spans="1:8">
      <c r="A1372" s="11"/>
      <c r="B1372" s="11"/>
      <c r="C1372" s="11"/>
      <c r="D1372" s="20"/>
      <c r="E1372" s="11"/>
      <c r="F1372" s="11"/>
      <c r="G1372" s="11"/>
      <c r="H1372" s="11"/>
    </row>
    <row r="1373" spans="1:8">
      <c r="A1373" s="11"/>
      <c r="B1373" s="11"/>
      <c r="C1373" s="11"/>
      <c r="D1373" s="20"/>
      <c r="E1373" s="11"/>
      <c r="F1373" s="11"/>
      <c r="G1373" s="11"/>
      <c r="H1373" s="11"/>
    </row>
    <row r="1374" spans="1:8">
      <c r="A1374" s="11"/>
      <c r="B1374" s="11"/>
      <c r="C1374" s="11"/>
      <c r="D1374" s="20"/>
      <c r="E1374" s="11"/>
      <c r="F1374" s="11"/>
      <c r="G1374" s="11"/>
      <c r="H1374" s="11"/>
    </row>
    <row r="1375" spans="1:8">
      <c r="A1375" s="11"/>
      <c r="B1375" s="11"/>
      <c r="C1375" s="11"/>
      <c r="D1375" s="20"/>
      <c r="E1375" s="11"/>
      <c r="F1375" s="11"/>
      <c r="G1375" s="11"/>
      <c r="H1375" s="11"/>
    </row>
    <row r="1376" spans="1:8">
      <c r="A1376" s="11"/>
      <c r="B1376" s="11"/>
      <c r="C1376" s="11"/>
      <c r="D1376" s="20"/>
      <c r="E1376" s="11"/>
      <c r="F1376" s="11"/>
      <c r="G1376" s="11"/>
      <c r="H1376" s="11"/>
    </row>
    <row r="1377" spans="1:8">
      <c r="A1377" s="11"/>
      <c r="B1377" s="11"/>
      <c r="C1377" s="11"/>
      <c r="D1377" s="20"/>
      <c r="E1377" s="11"/>
      <c r="F1377" s="11"/>
      <c r="G1377" s="11"/>
      <c r="H1377" s="11"/>
    </row>
    <row r="1378" spans="1:8">
      <c r="A1378" s="11"/>
      <c r="B1378" s="11"/>
      <c r="C1378" s="11"/>
      <c r="D1378" s="20"/>
      <c r="E1378" s="11"/>
      <c r="F1378" s="11"/>
      <c r="G1378" s="11"/>
      <c r="H1378" s="11"/>
    </row>
    <row r="1379" spans="1:8">
      <c r="A1379" s="11"/>
      <c r="B1379" s="11"/>
      <c r="C1379" s="11"/>
      <c r="D1379" s="20"/>
      <c r="E1379" s="11"/>
      <c r="F1379" s="11"/>
      <c r="G1379" s="11"/>
      <c r="H1379" s="11"/>
    </row>
    <row r="1380" spans="1:8">
      <c r="A1380" s="11"/>
      <c r="B1380" s="11"/>
      <c r="C1380" s="11"/>
      <c r="D1380" s="20"/>
      <c r="E1380" s="11"/>
      <c r="F1380" s="11"/>
      <c r="G1380" s="11"/>
      <c r="H1380" s="11"/>
    </row>
    <row r="1381" spans="1:8">
      <c r="A1381" s="11"/>
      <c r="B1381" s="11"/>
      <c r="C1381" s="11"/>
      <c r="D1381" s="20"/>
      <c r="E1381" s="11"/>
      <c r="F1381" s="11"/>
      <c r="G1381" s="11"/>
      <c r="H1381" s="11"/>
    </row>
    <row r="1382" spans="1:8">
      <c r="A1382" s="11"/>
      <c r="B1382" s="11"/>
      <c r="C1382" s="11"/>
      <c r="D1382" s="20"/>
      <c r="E1382" s="11"/>
      <c r="F1382" s="11"/>
      <c r="G1382" s="11"/>
      <c r="H1382" s="11"/>
    </row>
    <row r="1383" spans="1:8">
      <c r="A1383" s="11"/>
      <c r="B1383" s="11"/>
      <c r="C1383" s="11"/>
      <c r="D1383" s="20"/>
      <c r="E1383" s="11"/>
      <c r="F1383" s="11"/>
      <c r="G1383" s="11"/>
      <c r="H1383" s="11"/>
    </row>
    <row r="1384" spans="1:8">
      <c r="A1384" s="11"/>
      <c r="B1384" s="11"/>
      <c r="C1384" s="11"/>
      <c r="D1384" s="20"/>
      <c r="E1384" s="11"/>
      <c r="F1384" s="11"/>
      <c r="G1384" s="11"/>
      <c r="H1384" s="11"/>
    </row>
    <row r="1385" spans="1:8">
      <c r="A1385" s="11"/>
      <c r="B1385" s="11"/>
      <c r="C1385" s="11"/>
      <c r="D1385" s="20"/>
      <c r="E1385" s="11"/>
      <c r="F1385" s="11"/>
      <c r="G1385" s="11"/>
      <c r="H1385" s="11"/>
    </row>
    <row r="1386" ht="6" customHeight="1" spans="1:8">
      <c r="A1386" s="11"/>
      <c r="B1386" s="11"/>
      <c r="C1386" s="11"/>
      <c r="D1386" s="20"/>
      <c r="E1386" s="11"/>
      <c r="F1386" s="11"/>
      <c r="G1386" s="11"/>
      <c r="H1386" s="11"/>
    </row>
    <row r="1387" spans="1:8">
      <c r="A1387" s="11"/>
      <c r="B1387" s="11"/>
      <c r="C1387" s="11"/>
      <c r="D1387" s="20"/>
      <c r="E1387" s="11"/>
      <c r="F1387" s="11"/>
      <c r="G1387" s="11"/>
      <c r="H1387" s="11"/>
    </row>
    <row r="1388" spans="1:8">
      <c r="A1388" s="11"/>
      <c r="B1388" s="11"/>
      <c r="C1388" s="11"/>
      <c r="D1388" s="20"/>
      <c r="E1388" s="11"/>
      <c r="F1388" s="11"/>
      <c r="G1388" s="11"/>
      <c r="H1388" s="11"/>
    </row>
    <row r="1389" spans="1:8">
      <c r="A1389" s="11"/>
      <c r="B1389" s="11"/>
      <c r="C1389" s="11"/>
      <c r="D1389" s="20"/>
      <c r="E1389" s="11"/>
      <c r="F1389" s="11"/>
      <c r="G1389" s="11"/>
      <c r="H1389" s="11"/>
    </row>
    <row r="1390" spans="1:8">
      <c r="A1390" s="11"/>
      <c r="B1390" s="11"/>
      <c r="C1390" s="11"/>
      <c r="D1390" s="20"/>
      <c r="E1390" s="11"/>
      <c r="F1390" s="11"/>
      <c r="G1390" s="11"/>
      <c r="H1390" s="11"/>
    </row>
    <row r="1391" spans="1:8">
      <c r="A1391" s="11"/>
      <c r="B1391" s="11"/>
      <c r="C1391" s="11"/>
      <c r="D1391" s="20"/>
      <c r="E1391" s="11"/>
      <c r="F1391" s="11"/>
      <c r="G1391" s="11"/>
      <c r="H1391" s="11"/>
    </row>
    <row r="1392" spans="1:8">
      <c r="A1392" s="11"/>
      <c r="B1392" s="11"/>
      <c r="C1392" s="11"/>
      <c r="D1392" s="20"/>
      <c r="E1392" s="11"/>
      <c r="F1392" s="11"/>
      <c r="G1392" s="11"/>
      <c r="H1392" s="11"/>
    </row>
    <row r="1393" spans="1:8">
      <c r="A1393" s="11"/>
      <c r="B1393" s="11"/>
      <c r="C1393" s="11"/>
      <c r="D1393" s="20"/>
      <c r="E1393" s="11"/>
      <c r="F1393" s="11"/>
      <c r="G1393" s="11"/>
      <c r="H1393" s="11"/>
    </row>
    <row r="1394" spans="1:8">
      <c r="A1394" s="11"/>
      <c r="B1394" s="11"/>
      <c r="C1394" s="11"/>
      <c r="D1394" s="20"/>
      <c r="E1394" s="11"/>
      <c r="F1394" s="11"/>
      <c r="G1394" s="11"/>
      <c r="H1394" s="11"/>
    </row>
    <row r="1395" spans="1:8">
      <c r="A1395" s="11"/>
      <c r="B1395" s="11"/>
      <c r="C1395" s="11"/>
      <c r="D1395" s="20"/>
      <c r="E1395" s="11"/>
      <c r="F1395" s="11"/>
      <c r="G1395" s="11"/>
      <c r="H1395" s="11"/>
    </row>
    <row r="1396" spans="1:8">
      <c r="A1396" s="11"/>
      <c r="B1396" s="11"/>
      <c r="C1396" s="11"/>
      <c r="D1396" s="20"/>
      <c r="E1396" s="11"/>
      <c r="F1396" s="11"/>
      <c r="G1396" s="11"/>
      <c r="H1396" s="11"/>
    </row>
    <row r="1397" spans="1:8">
      <c r="A1397" s="11"/>
      <c r="B1397" s="11"/>
      <c r="C1397" s="11"/>
      <c r="D1397" s="20"/>
      <c r="E1397" s="11"/>
      <c r="F1397" s="11"/>
      <c r="G1397" s="11"/>
      <c r="H1397" s="11"/>
    </row>
    <row r="1398" spans="1:8">
      <c r="A1398" s="11"/>
      <c r="B1398" s="11"/>
      <c r="C1398" s="11"/>
      <c r="D1398" s="20"/>
      <c r="E1398" s="11"/>
      <c r="F1398" s="11"/>
      <c r="G1398" s="11"/>
      <c r="H1398" s="11"/>
    </row>
    <row r="1399" spans="1:8">
      <c r="A1399" s="11"/>
      <c r="B1399" s="11"/>
      <c r="C1399" s="11"/>
      <c r="D1399" s="20"/>
      <c r="E1399" s="11"/>
      <c r="F1399" s="11"/>
      <c r="G1399" s="11"/>
      <c r="H1399" s="11"/>
    </row>
    <row r="1400" spans="1:8">
      <c r="A1400" s="11"/>
      <c r="B1400" s="11"/>
      <c r="C1400" s="11"/>
      <c r="D1400" s="20"/>
      <c r="E1400" s="11"/>
      <c r="F1400" s="11"/>
      <c r="G1400" s="11"/>
      <c r="H1400" s="11"/>
    </row>
    <row r="1401" spans="1:8">
      <c r="A1401" s="11"/>
      <c r="B1401" s="11"/>
      <c r="C1401" s="11"/>
      <c r="D1401" s="20"/>
      <c r="E1401" s="11"/>
      <c r="F1401" s="11"/>
      <c r="G1401" s="11"/>
      <c r="H1401" s="11"/>
    </row>
    <row r="1402" spans="1:8">
      <c r="A1402" s="11"/>
      <c r="B1402" s="11"/>
      <c r="C1402" s="11"/>
      <c r="D1402" s="20"/>
      <c r="E1402" s="11"/>
      <c r="F1402" s="11"/>
      <c r="G1402" s="11"/>
      <c r="H1402" s="11"/>
    </row>
    <row r="1403" spans="1:8">
      <c r="A1403" s="11"/>
      <c r="B1403" s="11"/>
      <c r="C1403" s="11"/>
      <c r="D1403" s="20"/>
      <c r="E1403" s="11"/>
      <c r="F1403" s="11"/>
      <c r="G1403" s="11"/>
      <c r="H1403" s="11"/>
    </row>
    <row r="1404" spans="1:8">
      <c r="A1404" s="11"/>
      <c r="B1404" s="11"/>
      <c r="C1404" s="11"/>
      <c r="D1404" s="20"/>
      <c r="E1404" s="11"/>
      <c r="F1404" s="11"/>
      <c r="G1404" s="11"/>
      <c r="H1404" s="11"/>
    </row>
    <row r="1405" spans="1:8">
      <c r="A1405" s="11"/>
      <c r="B1405" s="11"/>
      <c r="C1405" s="11"/>
      <c r="D1405" s="20"/>
      <c r="E1405" s="11"/>
      <c r="F1405" s="11"/>
      <c r="G1405" s="11"/>
      <c r="H1405" s="11"/>
    </row>
    <row r="1406" spans="1:8">
      <c r="A1406" s="11"/>
      <c r="B1406" s="11"/>
      <c r="C1406" s="11"/>
      <c r="D1406" s="20"/>
      <c r="E1406" s="11"/>
      <c r="F1406" s="11"/>
      <c r="G1406" s="11"/>
      <c r="H1406" s="11"/>
    </row>
    <row r="1407" spans="1:8">
      <c r="A1407" s="11"/>
      <c r="B1407" s="11"/>
      <c r="C1407" s="11"/>
      <c r="D1407" s="20"/>
      <c r="E1407" s="11"/>
      <c r="F1407" s="11"/>
      <c r="G1407" s="11"/>
      <c r="H1407" s="11"/>
    </row>
    <row r="1408" spans="1:8">
      <c r="A1408" s="11"/>
      <c r="B1408" s="11"/>
      <c r="C1408" s="11"/>
      <c r="D1408" s="20"/>
      <c r="E1408" s="11"/>
      <c r="F1408" s="11"/>
      <c r="G1408" s="11"/>
      <c r="H1408" s="11"/>
    </row>
    <row r="1409" spans="1:8">
      <c r="A1409" s="11"/>
      <c r="B1409" s="11"/>
      <c r="C1409" s="11"/>
      <c r="D1409" s="20"/>
      <c r="E1409" s="11"/>
      <c r="F1409" s="11"/>
      <c r="G1409" s="11"/>
      <c r="H1409" s="11"/>
    </row>
    <row r="1410" spans="1:8">
      <c r="A1410" s="11"/>
      <c r="B1410" s="11"/>
      <c r="C1410" s="11"/>
      <c r="D1410" s="20"/>
      <c r="E1410" s="11"/>
      <c r="F1410" s="11"/>
      <c r="G1410" s="11"/>
      <c r="H1410" s="11"/>
    </row>
    <row r="1411" spans="1:8">
      <c r="A1411" s="11"/>
      <c r="B1411" s="11"/>
      <c r="C1411" s="11"/>
      <c r="D1411" s="20"/>
      <c r="E1411" s="11"/>
      <c r="F1411" s="11"/>
      <c r="G1411" s="11"/>
      <c r="H1411" s="11"/>
    </row>
    <row r="1412" spans="1:8">
      <c r="A1412" s="11"/>
      <c r="B1412" s="11"/>
      <c r="C1412" s="11"/>
      <c r="D1412" s="20"/>
      <c r="E1412" s="11"/>
      <c r="F1412" s="11"/>
      <c r="G1412" s="11"/>
      <c r="H1412" s="11"/>
    </row>
    <row r="1413" spans="1:8">
      <c r="A1413" s="11"/>
      <c r="B1413" s="11"/>
      <c r="C1413" s="11"/>
      <c r="D1413" s="20"/>
      <c r="E1413" s="11"/>
      <c r="F1413" s="11"/>
      <c r="G1413" s="11"/>
      <c r="H1413" s="11"/>
    </row>
    <row r="1414" spans="1:8">
      <c r="A1414" s="11"/>
      <c r="B1414" s="11"/>
      <c r="C1414" s="11"/>
      <c r="D1414" s="20"/>
      <c r="E1414" s="11"/>
      <c r="F1414" s="11"/>
      <c r="G1414" s="11"/>
      <c r="H1414" s="11"/>
    </row>
    <row r="1415" spans="1:8">
      <c r="A1415" s="11"/>
      <c r="B1415" s="11"/>
      <c r="C1415" s="11"/>
      <c r="D1415" s="20"/>
      <c r="E1415" s="11"/>
      <c r="F1415" s="11"/>
      <c r="G1415" s="11"/>
      <c r="H1415" s="11"/>
    </row>
    <row r="1416" spans="1:8">
      <c r="A1416" s="11"/>
      <c r="B1416" s="11"/>
      <c r="C1416" s="11"/>
      <c r="D1416" s="20"/>
      <c r="E1416" s="11"/>
      <c r="F1416" s="11"/>
      <c r="G1416" s="11"/>
      <c r="H1416" s="11"/>
    </row>
    <row r="1417" spans="1:8">
      <c r="A1417" s="11"/>
      <c r="B1417" s="11"/>
      <c r="C1417" s="11"/>
      <c r="D1417" s="20"/>
      <c r="E1417" s="11"/>
      <c r="F1417" s="11"/>
      <c r="G1417" s="11"/>
      <c r="H1417" s="11"/>
    </row>
    <row r="1418" spans="1:8">
      <c r="A1418" s="11"/>
      <c r="B1418" s="11"/>
      <c r="C1418" s="11"/>
      <c r="D1418" s="20"/>
      <c r="E1418" s="11"/>
      <c r="F1418" s="11"/>
      <c r="G1418" s="11"/>
      <c r="H1418" s="11"/>
    </row>
    <row r="1419" spans="1:8">
      <c r="A1419" s="11"/>
      <c r="B1419" s="11"/>
      <c r="C1419" s="11"/>
      <c r="D1419" s="20"/>
      <c r="E1419" s="11"/>
      <c r="F1419" s="11"/>
      <c r="G1419" s="11"/>
      <c r="H1419" s="11"/>
    </row>
    <row r="1420" spans="1:8">
      <c r="A1420" s="11"/>
      <c r="B1420" s="11"/>
      <c r="C1420" s="11"/>
      <c r="D1420" s="20"/>
      <c r="E1420" s="11"/>
      <c r="F1420" s="11"/>
      <c r="G1420" s="11"/>
      <c r="H1420" s="11"/>
    </row>
    <row r="1421" spans="1:8">
      <c r="A1421" s="11"/>
      <c r="B1421" s="11"/>
      <c r="C1421" s="11"/>
      <c r="D1421" s="20"/>
      <c r="E1421" s="11"/>
      <c r="F1421" s="11"/>
      <c r="G1421" s="11"/>
      <c r="H1421" s="11"/>
    </row>
    <row r="1422" spans="1:8">
      <c r="A1422" s="11"/>
      <c r="B1422" s="11"/>
      <c r="C1422" s="11"/>
      <c r="D1422" s="20"/>
      <c r="E1422" s="11"/>
      <c r="F1422" s="11"/>
      <c r="G1422" s="11"/>
      <c r="H1422" s="11"/>
    </row>
    <row r="1423" spans="1:8">
      <c r="A1423" s="11"/>
      <c r="B1423" s="11"/>
      <c r="C1423" s="11"/>
      <c r="D1423" s="20"/>
      <c r="E1423" s="11"/>
      <c r="F1423" s="11"/>
      <c r="G1423" s="11"/>
      <c r="H1423" s="11"/>
    </row>
    <row r="1424" spans="1:8">
      <c r="A1424" s="11"/>
      <c r="B1424" s="11"/>
      <c r="C1424" s="11"/>
      <c r="D1424" s="20"/>
      <c r="E1424" s="11"/>
      <c r="F1424" s="11"/>
      <c r="G1424" s="11"/>
      <c r="H1424" s="11"/>
    </row>
    <row r="1425" spans="1:8">
      <c r="A1425" s="11"/>
      <c r="B1425" s="11"/>
      <c r="C1425" s="11"/>
      <c r="D1425" s="20"/>
      <c r="E1425" s="11"/>
      <c r="F1425" s="11"/>
      <c r="G1425" s="11"/>
      <c r="H1425" s="11"/>
    </row>
    <row r="1426" spans="1:8">
      <c r="A1426" s="11"/>
      <c r="B1426" s="11"/>
      <c r="C1426" s="11"/>
      <c r="D1426" s="20"/>
      <c r="E1426" s="11"/>
      <c r="F1426" s="11"/>
      <c r="G1426" s="11"/>
      <c r="H1426" s="11"/>
    </row>
    <row r="1427" spans="1:8">
      <c r="A1427" s="11"/>
      <c r="B1427" s="11"/>
      <c r="C1427" s="11"/>
      <c r="D1427" s="20"/>
      <c r="E1427" s="11"/>
      <c r="F1427" s="11"/>
      <c r="G1427" s="11"/>
      <c r="H1427" s="11"/>
    </row>
    <row r="1428" spans="1:8">
      <c r="A1428" s="11"/>
      <c r="B1428" s="11"/>
      <c r="C1428" s="11"/>
      <c r="D1428" s="20"/>
      <c r="E1428" s="11"/>
      <c r="F1428" s="11"/>
      <c r="G1428" s="11"/>
      <c r="H1428" s="11"/>
    </row>
    <row r="1429" spans="1:8">
      <c r="A1429" s="11"/>
      <c r="B1429" s="11"/>
      <c r="C1429" s="11"/>
      <c r="D1429" s="20"/>
      <c r="E1429" s="11"/>
      <c r="F1429" s="11"/>
      <c r="G1429" s="11"/>
      <c r="H1429" s="11"/>
    </row>
    <row r="1430" spans="1:8">
      <c r="A1430" s="17">
        <v>64</v>
      </c>
      <c r="B1430" s="17" t="s">
        <v>695</v>
      </c>
      <c r="C1430" s="17" t="s">
        <v>631</v>
      </c>
      <c r="D1430" s="10"/>
      <c r="E1430" s="17" t="s">
        <v>427</v>
      </c>
      <c r="F1430" s="17" t="s">
        <v>504</v>
      </c>
      <c r="G1430" s="17"/>
      <c r="H1430" s="17" t="s">
        <v>670</v>
      </c>
    </row>
    <row r="1431" spans="1:8">
      <c r="A1431" s="18"/>
      <c r="B1431" s="18"/>
      <c r="C1431" s="18"/>
      <c r="D1431" s="10"/>
      <c r="E1431" s="18"/>
      <c r="F1431" s="18"/>
      <c r="G1431" s="18"/>
      <c r="H1431" s="18"/>
    </row>
    <row r="1432" spans="1:8">
      <c r="A1432" s="18"/>
      <c r="B1432" s="18"/>
      <c r="C1432" s="18"/>
      <c r="D1432" s="10"/>
      <c r="E1432" s="18"/>
      <c r="F1432" s="18"/>
      <c r="G1432" s="18"/>
      <c r="H1432" s="18"/>
    </row>
    <row r="1433" spans="1:8">
      <c r="A1433" s="18"/>
      <c r="B1433" s="18"/>
      <c r="C1433" s="18"/>
      <c r="D1433" s="10"/>
      <c r="E1433" s="18"/>
      <c r="F1433" s="18"/>
      <c r="G1433" s="18"/>
      <c r="H1433" s="18"/>
    </row>
    <row r="1434" spans="1:8">
      <c r="A1434" s="18"/>
      <c r="B1434" s="18"/>
      <c r="C1434" s="18"/>
      <c r="D1434" s="10"/>
      <c r="E1434" s="18"/>
      <c r="F1434" s="18"/>
      <c r="G1434" s="18"/>
      <c r="H1434" s="18"/>
    </row>
    <row r="1435" spans="1:8">
      <c r="A1435" s="18"/>
      <c r="B1435" s="18"/>
      <c r="C1435" s="18"/>
      <c r="D1435" s="10"/>
      <c r="E1435" s="18"/>
      <c r="F1435" s="18"/>
      <c r="G1435" s="18"/>
      <c r="H1435" s="18"/>
    </row>
    <row r="1436" spans="1:8">
      <c r="A1436" s="18"/>
      <c r="B1436" s="18"/>
      <c r="C1436" s="18"/>
      <c r="D1436" s="10"/>
      <c r="E1436" s="18"/>
      <c r="F1436" s="18"/>
      <c r="G1436" s="18"/>
      <c r="H1436" s="18"/>
    </row>
    <row r="1437" spans="1:8">
      <c r="A1437" s="18"/>
      <c r="B1437" s="18"/>
      <c r="C1437" s="18"/>
      <c r="D1437" s="10"/>
      <c r="E1437" s="18"/>
      <c r="F1437" s="18"/>
      <c r="G1437" s="18"/>
      <c r="H1437" s="18"/>
    </row>
    <row r="1438" spans="1:8">
      <c r="A1438" s="18"/>
      <c r="B1438" s="18"/>
      <c r="C1438" s="18"/>
      <c r="D1438" s="10"/>
      <c r="E1438" s="18"/>
      <c r="F1438" s="18"/>
      <c r="G1438" s="18"/>
      <c r="H1438" s="18"/>
    </row>
    <row r="1439" spans="1:8">
      <c r="A1439" s="18"/>
      <c r="B1439" s="18"/>
      <c r="C1439" s="18"/>
      <c r="D1439" s="10"/>
      <c r="E1439" s="18"/>
      <c r="F1439" s="18"/>
      <c r="G1439" s="18"/>
      <c r="H1439" s="18"/>
    </row>
    <row r="1440" spans="1:8">
      <c r="A1440" s="18"/>
      <c r="B1440" s="18"/>
      <c r="C1440" s="18"/>
      <c r="D1440" s="10"/>
      <c r="E1440" s="18"/>
      <c r="F1440" s="18"/>
      <c r="G1440" s="18"/>
      <c r="H1440" s="18"/>
    </row>
    <row r="1441" spans="1:8">
      <c r="A1441" s="18"/>
      <c r="B1441" s="18"/>
      <c r="C1441" s="18"/>
      <c r="D1441" s="10"/>
      <c r="E1441" s="18"/>
      <c r="F1441" s="18"/>
      <c r="G1441" s="18"/>
      <c r="H1441" s="18"/>
    </row>
    <row r="1442" spans="1:8">
      <c r="A1442" s="18"/>
      <c r="B1442" s="18"/>
      <c r="C1442" s="18"/>
      <c r="D1442" s="10"/>
      <c r="E1442" s="18"/>
      <c r="F1442" s="18"/>
      <c r="G1442" s="18"/>
      <c r="H1442" s="18"/>
    </row>
    <row r="1443" spans="1:8">
      <c r="A1443" s="18"/>
      <c r="B1443" s="18"/>
      <c r="C1443" s="18"/>
      <c r="D1443" s="10"/>
      <c r="E1443" s="18"/>
      <c r="F1443" s="18"/>
      <c r="G1443" s="18"/>
      <c r="H1443" s="18"/>
    </row>
    <row r="1444" spans="1:8">
      <c r="A1444" s="18"/>
      <c r="B1444" s="18"/>
      <c r="C1444" s="18"/>
      <c r="D1444" s="10"/>
      <c r="E1444" s="18"/>
      <c r="F1444" s="18"/>
      <c r="G1444" s="18"/>
      <c r="H1444" s="18"/>
    </row>
    <row r="1445" spans="1:8">
      <c r="A1445" s="18"/>
      <c r="B1445" s="18"/>
      <c r="C1445" s="18"/>
      <c r="D1445" s="10"/>
      <c r="E1445" s="18"/>
      <c r="F1445" s="18"/>
      <c r="G1445" s="18"/>
      <c r="H1445" s="18"/>
    </row>
    <row r="1446" spans="1:8">
      <c r="A1446" s="18"/>
      <c r="B1446" s="18"/>
      <c r="C1446" s="18"/>
      <c r="D1446" s="10"/>
      <c r="E1446" s="18"/>
      <c r="F1446" s="18"/>
      <c r="G1446" s="18"/>
      <c r="H1446" s="18"/>
    </row>
    <row r="1447" ht="6" customHeight="1" spans="1:8">
      <c r="A1447" s="18"/>
      <c r="B1447" s="18"/>
      <c r="C1447" s="18"/>
      <c r="D1447" s="10"/>
      <c r="E1447" s="18"/>
      <c r="F1447" s="18"/>
      <c r="G1447" s="18"/>
      <c r="H1447" s="18"/>
    </row>
    <row r="1448" ht="11" customHeight="1" spans="1:8">
      <c r="A1448" s="18"/>
      <c r="B1448" s="18"/>
      <c r="C1448" s="18"/>
      <c r="D1448" s="10"/>
      <c r="E1448" s="18"/>
      <c r="F1448" s="18"/>
      <c r="G1448" s="18"/>
      <c r="H1448" s="18"/>
    </row>
    <row r="1449" spans="1:8">
      <c r="A1449" s="18"/>
      <c r="B1449" s="18"/>
      <c r="C1449" s="18"/>
      <c r="D1449" s="10"/>
      <c r="E1449" s="18"/>
      <c r="F1449" s="18"/>
      <c r="G1449" s="18"/>
      <c r="H1449" s="18"/>
    </row>
    <row r="1450" spans="1:8">
      <c r="A1450" s="18"/>
      <c r="B1450" s="18"/>
      <c r="C1450" s="18"/>
      <c r="D1450" s="10"/>
      <c r="E1450" s="18"/>
      <c r="F1450" s="18"/>
      <c r="G1450" s="18"/>
      <c r="H1450" s="18"/>
    </row>
    <row r="1451" spans="1:8">
      <c r="A1451" s="18"/>
      <c r="B1451" s="18"/>
      <c r="C1451" s="18"/>
      <c r="D1451" s="10"/>
      <c r="E1451" s="18"/>
      <c r="F1451" s="18"/>
      <c r="G1451" s="18"/>
      <c r="H1451" s="18"/>
    </row>
    <row r="1452" spans="1:8">
      <c r="A1452" s="18"/>
      <c r="B1452" s="18"/>
      <c r="C1452" s="18"/>
      <c r="D1452" s="10"/>
      <c r="E1452" s="18"/>
      <c r="F1452" s="18"/>
      <c r="G1452" s="18"/>
      <c r="H1452" s="18"/>
    </row>
    <row r="1453" spans="1:8">
      <c r="A1453" s="18"/>
      <c r="B1453" s="18"/>
      <c r="C1453" s="18"/>
      <c r="D1453" s="10"/>
      <c r="E1453" s="18"/>
      <c r="F1453" s="18"/>
      <c r="G1453" s="18"/>
      <c r="H1453" s="18"/>
    </row>
    <row r="1454" spans="1:8">
      <c r="A1454" s="18"/>
      <c r="B1454" s="18"/>
      <c r="C1454" s="18"/>
      <c r="D1454" s="10"/>
      <c r="E1454" s="18"/>
      <c r="F1454" s="18"/>
      <c r="G1454" s="18"/>
      <c r="H1454" s="18"/>
    </row>
    <row r="1455" spans="1:8">
      <c r="A1455" s="18"/>
      <c r="B1455" s="18"/>
      <c r="C1455" s="18"/>
      <c r="D1455" s="10"/>
      <c r="E1455" s="18"/>
      <c r="F1455" s="18"/>
      <c r="G1455" s="18"/>
      <c r="H1455" s="18"/>
    </row>
    <row r="1456" spans="1:8">
      <c r="A1456" s="18"/>
      <c r="B1456" s="18"/>
      <c r="C1456" s="18"/>
      <c r="D1456" s="10"/>
      <c r="E1456" s="18"/>
      <c r="F1456" s="18"/>
      <c r="G1456" s="18"/>
      <c r="H1456" s="18"/>
    </row>
    <row r="1457" spans="1:8">
      <c r="A1457" s="18"/>
      <c r="B1457" s="18"/>
      <c r="C1457" s="18"/>
      <c r="D1457" s="10"/>
      <c r="E1457" s="18"/>
      <c r="F1457" s="18"/>
      <c r="G1457" s="18"/>
      <c r="H1457" s="18"/>
    </row>
    <row r="1458" spans="1:8">
      <c r="A1458" s="18"/>
      <c r="B1458" s="18"/>
      <c r="C1458" s="18"/>
      <c r="D1458" s="10"/>
      <c r="E1458" s="18"/>
      <c r="F1458" s="18"/>
      <c r="G1458" s="18"/>
      <c r="H1458" s="18"/>
    </row>
    <row r="1459" spans="1:8">
      <c r="A1459" s="18"/>
      <c r="B1459" s="18"/>
      <c r="C1459" s="18"/>
      <c r="D1459" s="10"/>
      <c r="E1459" s="18"/>
      <c r="F1459" s="18"/>
      <c r="G1459" s="18"/>
      <c r="H1459" s="18"/>
    </row>
    <row r="1460" spans="1:8">
      <c r="A1460" s="18"/>
      <c r="B1460" s="18"/>
      <c r="C1460" s="18"/>
      <c r="D1460" s="10"/>
      <c r="E1460" s="18"/>
      <c r="F1460" s="18"/>
      <c r="G1460" s="18"/>
      <c r="H1460" s="18"/>
    </row>
    <row r="1461" spans="1:8">
      <c r="A1461" s="18"/>
      <c r="B1461" s="18"/>
      <c r="C1461" s="18"/>
      <c r="D1461" s="10"/>
      <c r="E1461" s="18"/>
      <c r="F1461" s="18"/>
      <c r="G1461" s="18"/>
      <c r="H1461" s="18"/>
    </row>
    <row r="1462" spans="1:8">
      <c r="A1462" s="18"/>
      <c r="B1462" s="18"/>
      <c r="C1462" s="18"/>
      <c r="D1462" s="10"/>
      <c r="E1462" s="18"/>
      <c r="F1462" s="18"/>
      <c r="G1462" s="18"/>
      <c r="H1462" s="18"/>
    </row>
    <row r="1463" spans="1:8">
      <c r="A1463" s="18"/>
      <c r="B1463" s="18"/>
      <c r="C1463" s="18"/>
      <c r="D1463" s="10"/>
      <c r="E1463" s="18"/>
      <c r="F1463" s="18"/>
      <c r="G1463" s="18"/>
      <c r="H1463" s="18"/>
    </row>
    <row r="1464" spans="1:8">
      <c r="A1464" s="18"/>
      <c r="B1464" s="18"/>
      <c r="C1464" s="18"/>
      <c r="D1464" s="10"/>
      <c r="E1464" s="18"/>
      <c r="F1464" s="18"/>
      <c r="G1464" s="18"/>
      <c r="H1464" s="18"/>
    </row>
    <row r="1465" spans="1:8">
      <c r="A1465" s="18"/>
      <c r="B1465" s="18"/>
      <c r="C1465" s="18"/>
      <c r="D1465" s="10"/>
      <c r="E1465" s="18"/>
      <c r="F1465" s="18"/>
      <c r="G1465" s="18"/>
      <c r="H1465" s="18"/>
    </row>
    <row r="1466" spans="1:8">
      <c r="A1466" s="18"/>
      <c r="B1466" s="18"/>
      <c r="C1466" s="18"/>
      <c r="D1466" s="10"/>
      <c r="E1466" s="18"/>
      <c r="F1466" s="18"/>
      <c r="G1466" s="18"/>
      <c r="H1466" s="18"/>
    </row>
    <row r="1467" spans="1:8">
      <c r="A1467" s="18"/>
      <c r="B1467" s="18"/>
      <c r="C1467" s="18"/>
      <c r="D1467" s="10"/>
      <c r="E1467" s="18"/>
      <c r="F1467" s="18"/>
      <c r="G1467" s="18"/>
      <c r="H1467" s="18"/>
    </row>
    <row r="1468" spans="1:8">
      <c r="A1468" s="18"/>
      <c r="B1468" s="18"/>
      <c r="C1468" s="18"/>
      <c r="D1468" s="10"/>
      <c r="E1468" s="18"/>
      <c r="F1468" s="18"/>
      <c r="G1468" s="18"/>
      <c r="H1468" s="18"/>
    </row>
    <row r="1469" spans="1:8">
      <c r="A1469" s="18"/>
      <c r="B1469" s="18"/>
      <c r="C1469" s="18"/>
      <c r="D1469" s="10"/>
      <c r="E1469" s="18"/>
      <c r="F1469" s="18"/>
      <c r="G1469" s="18"/>
      <c r="H1469" s="18"/>
    </row>
    <row r="1470" spans="1:8">
      <c r="A1470" s="18"/>
      <c r="B1470" s="18"/>
      <c r="C1470" s="18"/>
      <c r="D1470" s="10"/>
      <c r="E1470" s="18"/>
      <c r="F1470" s="18"/>
      <c r="G1470" s="18"/>
      <c r="H1470" s="18"/>
    </row>
    <row r="1471" spans="1:8">
      <c r="A1471" s="18"/>
      <c r="B1471" s="18"/>
      <c r="C1471" s="18"/>
      <c r="D1471" s="10"/>
      <c r="E1471" s="18"/>
      <c r="F1471" s="18"/>
      <c r="G1471" s="18"/>
      <c r="H1471" s="18"/>
    </row>
    <row r="1472" spans="1:8">
      <c r="A1472" s="18"/>
      <c r="B1472" s="18"/>
      <c r="C1472" s="18"/>
      <c r="D1472" s="10"/>
      <c r="E1472" s="18"/>
      <c r="F1472" s="18"/>
      <c r="G1472" s="18"/>
      <c r="H1472" s="18"/>
    </row>
    <row r="1473" spans="1:8">
      <c r="A1473" s="18"/>
      <c r="B1473" s="18"/>
      <c r="C1473" s="18"/>
      <c r="D1473" s="10"/>
      <c r="E1473" s="18"/>
      <c r="F1473" s="18"/>
      <c r="G1473" s="18"/>
      <c r="H1473" s="18"/>
    </row>
    <row r="1474" spans="1:8">
      <c r="A1474" s="18"/>
      <c r="B1474" s="18"/>
      <c r="C1474" s="18"/>
      <c r="D1474" s="10"/>
      <c r="E1474" s="18"/>
      <c r="F1474" s="18"/>
      <c r="G1474" s="18"/>
      <c r="H1474" s="18"/>
    </row>
    <row r="1475" spans="1:8">
      <c r="A1475" s="18"/>
      <c r="B1475" s="18"/>
      <c r="C1475" s="18"/>
      <c r="D1475" s="10"/>
      <c r="E1475" s="18"/>
      <c r="F1475" s="18"/>
      <c r="G1475" s="18"/>
      <c r="H1475" s="18"/>
    </row>
    <row r="1476" spans="1:8">
      <c r="A1476" s="18"/>
      <c r="B1476" s="18"/>
      <c r="C1476" s="18"/>
      <c r="D1476" s="10"/>
      <c r="E1476" s="18"/>
      <c r="F1476" s="18"/>
      <c r="G1476" s="18"/>
      <c r="H1476" s="18"/>
    </row>
    <row r="1477" spans="1:8">
      <c r="A1477" s="18"/>
      <c r="B1477" s="18"/>
      <c r="C1477" s="18"/>
      <c r="D1477" s="10"/>
      <c r="E1477" s="18"/>
      <c r="F1477" s="18"/>
      <c r="G1477" s="18"/>
      <c r="H1477" s="18"/>
    </row>
    <row r="1478" spans="1:8">
      <c r="A1478" s="18"/>
      <c r="B1478" s="18"/>
      <c r="C1478" s="18"/>
      <c r="D1478" s="10"/>
      <c r="E1478" s="18"/>
      <c r="F1478" s="18"/>
      <c r="G1478" s="18"/>
      <c r="H1478" s="18"/>
    </row>
    <row r="1479" spans="1:8">
      <c r="A1479" s="18"/>
      <c r="B1479" s="18"/>
      <c r="C1479" s="18"/>
      <c r="D1479" s="10"/>
      <c r="E1479" s="18"/>
      <c r="F1479" s="18"/>
      <c r="G1479" s="18"/>
      <c r="H1479" s="18"/>
    </row>
    <row r="1480" spans="1:8">
      <c r="A1480" s="18"/>
      <c r="B1480" s="18"/>
      <c r="C1480" s="18"/>
      <c r="D1480" s="10"/>
      <c r="E1480" s="18"/>
      <c r="F1480" s="18"/>
      <c r="G1480" s="18"/>
      <c r="H1480" s="18"/>
    </row>
    <row r="1481" spans="1:8">
      <c r="A1481" s="18"/>
      <c r="B1481" s="18"/>
      <c r="C1481" s="18"/>
      <c r="D1481" s="10"/>
      <c r="E1481" s="18"/>
      <c r="F1481" s="18"/>
      <c r="G1481" s="18"/>
      <c r="H1481" s="18"/>
    </row>
    <row r="1482" spans="1:8">
      <c r="A1482" s="18"/>
      <c r="B1482" s="18"/>
      <c r="C1482" s="18"/>
      <c r="D1482" s="10"/>
      <c r="E1482" s="18"/>
      <c r="F1482" s="18"/>
      <c r="G1482" s="18"/>
      <c r="H1482" s="18"/>
    </row>
    <row r="1483" spans="1:8">
      <c r="A1483" s="18"/>
      <c r="B1483" s="18"/>
      <c r="C1483" s="18"/>
      <c r="D1483" s="10"/>
      <c r="E1483" s="18"/>
      <c r="F1483" s="18"/>
      <c r="G1483" s="18"/>
      <c r="H1483" s="18"/>
    </row>
    <row r="1484" spans="1:8">
      <c r="A1484" s="19"/>
      <c r="B1484" s="19"/>
      <c r="C1484" s="19"/>
      <c r="D1484" s="10"/>
      <c r="E1484" s="19"/>
      <c r="F1484" s="19"/>
      <c r="G1484" s="19"/>
      <c r="H1484" s="19"/>
    </row>
    <row r="1485" ht="57.6" spans="1:8">
      <c r="A1485" s="11" t="s">
        <v>700</v>
      </c>
      <c r="B1485" s="21" t="s">
        <v>695</v>
      </c>
      <c r="C1485" s="11" t="s">
        <v>701</v>
      </c>
      <c r="D1485" s="10" t="s">
        <v>702</v>
      </c>
      <c r="E1485" s="16" t="s">
        <v>417</v>
      </c>
      <c r="F1485" s="16" t="s">
        <v>522</v>
      </c>
      <c r="G1485" s="16"/>
      <c r="H1485" s="16" t="s">
        <v>670</v>
      </c>
    </row>
    <row r="1486" spans="1:8">
      <c r="A1486" s="11" t="s">
        <v>700</v>
      </c>
      <c r="B1486" s="11" t="s">
        <v>695</v>
      </c>
      <c r="C1486" s="11" t="s">
        <v>701</v>
      </c>
      <c r="D1486" s="10"/>
      <c r="E1486" s="11" t="s">
        <v>417</v>
      </c>
      <c r="F1486" s="11" t="s">
        <v>522</v>
      </c>
      <c r="G1486" s="11"/>
      <c r="H1486" s="11" t="s">
        <v>670</v>
      </c>
    </row>
    <row r="1487" spans="1:8">
      <c r="A1487" s="11"/>
      <c r="B1487" s="11"/>
      <c r="C1487" s="11"/>
      <c r="D1487" s="10"/>
      <c r="E1487" s="11"/>
      <c r="F1487" s="11"/>
      <c r="G1487" s="11"/>
      <c r="H1487" s="11"/>
    </row>
    <row r="1488" spans="1:8">
      <c r="A1488" s="11"/>
      <c r="B1488" s="11"/>
      <c r="C1488" s="11"/>
      <c r="D1488" s="10"/>
      <c r="E1488" s="11"/>
      <c r="F1488" s="11"/>
      <c r="G1488" s="11"/>
      <c r="H1488" s="11"/>
    </row>
    <row r="1489" spans="1:8">
      <c r="A1489" s="11"/>
      <c r="B1489" s="11"/>
      <c r="C1489" s="11"/>
      <c r="D1489" s="10"/>
      <c r="E1489" s="11"/>
      <c r="F1489" s="11"/>
      <c r="G1489" s="11"/>
      <c r="H1489" s="11"/>
    </row>
    <row r="1490" spans="1:8">
      <c r="A1490" s="11"/>
      <c r="B1490" s="11"/>
      <c r="C1490" s="11"/>
      <c r="D1490" s="10"/>
      <c r="E1490" s="11"/>
      <c r="F1490" s="11"/>
      <c r="G1490" s="11"/>
      <c r="H1490" s="11"/>
    </row>
    <row r="1491" spans="1:8">
      <c r="A1491" s="11"/>
      <c r="B1491" s="11"/>
      <c r="C1491" s="11"/>
      <c r="D1491" s="10"/>
      <c r="E1491" s="11"/>
      <c r="F1491" s="11"/>
      <c r="G1491" s="11"/>
      <c r="H1491" s="11"/>
    </row>
    <row r="1492" spans="1:8">
      <c r="A1492" s="11"/>
      <c r="B1492" s="11"/>
      <c r="C1492" s="11"/>
      <c r="D1492" s="10"/>
      <c r="E1492" s="11"/>
      <c r="F1492" s="11"/>
      <c r="G1492" s="11"/>
      <c r="H1492" s="11"/>
    </row>
    <row r="1493" spans="1:8">
      <c r="A1493" s="11"/>
      <c r="B1493" s="11"/>
      <c r="C1493" s="11"/>
      <c r="D1493" s="10"/>
      <c r="E1493" s="11"/>
      <c r="F1493" s="11"/>
      <c r="G1493" s="11"/>
      <c r="H1493" s="11"/>
    </row>
    <row r="1494" spans="1:8">
      <c r="A1494" s="11"/>
      <c r="B1494" s="11"/>
      <c r="C1494" s="11"/>
      <c r="D1494" s="10"/>
      <c r="E1494" s="11"/>
      <c r="F1494" s="11"/>
      <c r="G1494" s="11"/>
      <c r="H1494" s="11"/>
    </row>
    <row r="1495" spans="1:8">
      <c r="A1495" s="11"/>
      <c r="B1495" s="11"/>
      <c r="C1495" s="11"/>
      <c r="D1495" s="10"/>
      <c r="E1495" s="11"/>
      <c r="F1495" s="11"/>
      <c r="G1495" s="11"/>
      <c r="H1495" s="11"/>
    </row>
    <row r="1496" spans="1:8">
      <c r="A1496" s="11"/>
      <c r="B1496" s="11"/>
      <c r="C1496" s="11"/>
      <c r="D1496" s="10"/>
      <c r="E1496" s="11"/>
      <c r="F1496" s="11"/>
      <c r="G1496" s="11"/>
      <c r="H1496" s="11"/>
    </row>
    <row r="1497" spans="1:8">
      <c r="A1497" s="11"/>
      <c r="B1497" s="11"/>
      <c r="C1497" s="11"/>
      <c r="D1497" s="10"/>
      <c r="E1497" s="11"/>
      <c r="F1497" s="11"/>
      <c r="G1497" s="11"/>
      <c r="H1497" s="11"/>
    </row>
    <row r="1498" spans="1:8">
      <c r="A1498" s="11"/>
      <c r="B1498" s="11"/>
      <c r="C1498" s="11"/>
      <c r="D1498" s="10"/>
      <c r="E1498" s="11"/>
      <c r="F1498" s="11"/>
      <c r="G1498" s="11"/>
      <c r="H1498" s="11"/>
    </row>
    <row r="1499" spans="1:8">
      <c r="A1499" s="11"/>
      <c r="B1499" s="11"/>
      <c r="C1499" s="11"/>
      <c r="D1499" s="10"/>
      <c r="E1499" s="11"/>
      <c r="F1499" s="11"/>
      <c r="G1499" s="11"/>
      <c r="H1499" s="11"/>
    </row>
    <row r="1500" spans="1:8">
      <c r="A1500" s="11"/>
      <c r="B1500" s="11"/>
      <c r="C1500" s="11"/>
      <c r="D1500" s="10"/>
      <c r="E1500" s="11"/>
      <c r="F1500" s="11"/>
      <c r="G1500" s="11"/>
      <c r="H1500" s="11"/>
    </row>
    <row r="1501" spans="1:8">
      <c r="A1501" s="11"/>
      <c r="B1501" s="11"/>
      <c r="C1501" s="11"/>
      <c r="D1501" s="10"/>
      <c r="E1501" s="11"/>
      <c r="F1501" s="11"/>
      <c r="G1501" s="11"/>
      <c r="H1501" s="11"/>
    </row>
    <row r="1502" spans="1:8">
      <c r="A1502" s="11"/>
      <c r="B1502" s="11"/>
      <c r="C1502" s="11"/>
      <c r="D1502" s="10"/>
      <c r="E1502" s="11"/>
      <c r="F1502" s="11"/>
      <c r="G1502" s="11"/>
      <c r="H1502" s="11"/>
    </row>
    <row r="1503" spans="1:8">
      <c r="A1503" s="11"/>
      <c r="B1503" s="11"/>
      <c r="C1503" s="11"/>
      <c r="D1503" s="10"/>
      <c r="E1503" s="11"/>
      <c r="F1503" s="11"/>
      <c r="G1503" s="11"/>
      <c r="H1503" s="11"/>
    </row>
    <row r="1504" spans="1:8">
      <c r="A1504" s="11"/>
      <c r="B1504" s="11"/>
      <c r="C1504" s="11"/>
      <c r="D1504" s="10"/>
      <c r="E1504" s="11"/>
      <c r="F1504" s="11"/>
      <c r="G1504" s="11"/>
      <c r="H1504" s="11"/>
    </row>
    <row r="1505" spans="1:8">
      <c r="A1505" s="11"/>
      <c r="B1505" s="11"/>
      <c r="C1505" s="11"/>
      <c r="D1505" s="10"/>
      <c r="E1505" s="11"/>
      <c r="F1505" s="11"/>
      <c r="G1505" s="11"/>
      <c r="H1505" s="11"/>
    </row>
    <row r="1506" spans="1:8">
      <c r="A1506" s="11"/>
      <c r="B1506" s="11"/>
      <c r="C1506" s="11"/>
      <c r="D1506" s="10"/>
      <c r="E1506" s="11"/>
      <c r="F1506" s="11"/>
      <c r="G1506" s="11"/>
      <c r="H1506" s="11"/>
    </row>
    <row r="1507" spans="1:8">
      <c r="A1507" s="11"/>
      <c r="B1507" s="11"/>
      <c r="C1507" s="11"/>
      <c r="D1507" s="10"/>
      <c r="E1507" s="11"/>
      <c r="F1507" s="11"/>
      <c r="G1507" s="11"/>
      <c r="H1507" s="11"/>
    </row>
    <row r="1508" spans="1:8">
      <c r="A1508" s="11"/>
      <c r="B1508" s="11"/>
      <c r="C1508" s="11"/>
      <c r="D1508" s="10"/>
      <c r="E1508" s="11"/>
      <c r="F1508" s="11"/>
      <c r="G1508" s="11"/>
      <c r="H1508" s="11"/>
    </row>
    <row r="1509" spans="1:8">
      <c r="A1509" s="11"/>
      <c r="B1509" s="11"/>
      <c r="C1509" s="11"/>
      <c r="D1509" s="10"/>
      <c r="E1509" s="11"/>
      <c r="F1509" s="11"/>
      <c r="G1509" s="11"/>
      <c r="H1509" s="11"/>
    </row>
    <row r="1510" spans="1:8">
      <c r="A1510" s="11"/>
      <c r="B1510" s="11"/>
      <c r="C1510" s="11"/>
      <c r="D1510" s="10"/>
      <c r="E1510" s="11"/>
      <c r="F1510" s="11"/>
      <c r="G1510" s="11"/>
      <c r="H1510" s="11"/>
    </row>
    <row r="1511" spans="1:8">
      <c r="A1511" s="11"/>
      <c r="B1511" s="11"/>
      <c r="C1511" s="11"/>
      <c r="D1511" s="10"/>
      <c r="E1511" s="11"/>
      <c r="F1511" s="11"/>
      <c r="G1511" s="11"/>
      <c r="H1511" s="11"/>
    </row>
    <row r="1512" ht="3" customHeight="1" spans="1:8">
      <c r="A1512" s="11"/>
      <c r="B1512" s="11"/>
      <c r="C1512" s="11"/>
      <c r="D1512" s="10"/>
      <c r="E1512" s="11"/>
      <c r="F1512" s="11"/>
      <c r="G1512" s="11"/>
      <c r="H1512" s="11"/>
    </row>
    <row r="1513" ht="13" customHeight="1" spans="1:8">
      <c r="A1513" s="11"/>
      <c r="B1513" s="11"/>
      <c r="C1513" s="11"/>
      <c r="D1513" s="10"/>
      <c r="E1513" s="11"/>
      <c r="F1513" s="11"/>
      <c r="G1513" s="11"/>
      <c r="H1513" s="11"/>
    </row>
    <row r="1514" spans="1:8">
      <c r="A1514" s="11"/>
      <c r="B1514" s="11"/>
      <c r="C1514" s="11"/>
      <c r="D1514" s="10"/>
      <c r="E1514" s="11"/>
      <c r="F1514" s="11"/>
      <c r="G1514" s="11"/>
      <c r="H1514" s="11"/>
    </row>
    <row r="1515" spans="1:8">
      <c r="A1515" s="11"/>
      <c r="B1515" s="11"/>
      <c r="C1515" s="11"/>
      <c r="D1515" s="10"/>
      <c r="E1515" s="11"/>
      <c r="F1515" s="11"/>
      <c r="G1515" s="11"/>
      <c r="H1515" s="11"/>
    </row>
    <row r="1516" spans="1:8">
      <c r="A1516" s="11"/>
      <c r="B1516" s="11"/>
      <c r="C1516" s="11"/>
      <c r="D1516" s="10"/>
      <c r="E1516" s="11"/>
      <c r="F1516" s="11"/>
      <c r="G1516" s="11"/>
      <c r="H1516" s="11"/>
    </row>
    <row r="1517" spans="1:8">
      <c r="A1517" s="11"/>
      <c r="B1517" s="11"/>
      <c r="C1517" s="11"/>
      <c r="D1517" s="10"/>
      <c r="E1517" s="11"/>
      <c r="F1517" s="11"/>
      <c r="G1517" s="11"/>
      <c r="H1517" s="11"/>
    </row>
    <row r="1518" spans="1:8">
      <c r="A1518" s="11"/>
      <c r="B1518" s="11"/>
      <c r="C1518" s="11"/>
      <c r="D1518" s="10"/>
      <c r="E1518" s="11"/>
      <c r="F1518" s="11"/>
      <c r="G1518" s="11"/>
      <c r="H1518" s="11"/>
    </row>
    <row r="1519" spans="1:8">
      <c r="A1519" s="11"/>
      <c r="B1519" s="11"/>
      <c r="C1519" s="11"/>
      <c r="D1519" s="10"/>
      <c r="E1519" s="11"/>
      <c r="F1519" s="11"/>
      <c r="G1519" s="11"/>
      <c r="H1519" s="11"/>
    </row>
    <row r="1520" spans="1:8">
      <c r="A1520" s="11"/>
      <c r="B1520" s="11"/>
      <c r="C1520" s="11"/>
      <c r="D1520" s="10"/>
      <c r="E1520" s="11"/>
      <c r="F1520" s="11"/>
      <c r="G1520" s="11"/>
      <c r="H1520" s="11"/>
    </row>
    <row r="1521" spans="1:8">
      <c r="A1521" s="11"/>
      <c r="B1521" s="11"/>
      <c r="C1521" s="11"/>
      <c r="D1521" s="10"/>
      <c r="E1521" s="11"/>
      <c r="F1521" s="11"/>
      <c r="G1521" s="11"/>
      <c r="H1521" s="11"/>
    </row>
    <row r="1522" spans="1:8">
      <c r="A1522" s="11"/>
      <c r="B1522" s="11"/>
      <c r="C1522" s="11"/>
      <c r="D1522" s="10"/>
      <c r="E1522" s="11"/>
      <c r="F1522" s="11"/>
      <c r="G1522" s="11"/>
      <c r="H1522" s="11"/>
    </row>
    <row r="1523" spans="1:8">
      <c r="A1523" s="11"/>
      <c r="B1523" s="11"/>
      <c r="C1523" s="11"/>
      <c r="D1523" s="10"/>
      <c r="E1523" s="11"/>
      <c r="F1523" s="11"/>
      <c r="G1523" s="11"/>
      <c r="H1523" s="11"/>
    </row>
    <row r="1524" spans="1:8">
      <c r="A1524" s="11"/>
      <c r="B1524" s="11"/>
      <c r="C1524" s="11"/>
      <c r="D1524" s="10"/>
      <c r="E1524" s="11"/>
      <c r="F1524" s="11"/>
      <c r="G1524" s="11"/>
      <c r="H1524" s="11"/>
    </row>
    <row r="1525" spans="1:8">
      <c r="A1525" s="11"/>
      <c r="B1525" s="11"/>
      <c r="C1525" s="11"/>
      <c r="D1525" s="10"/>
      <c r="E1525" s="11"/>
      <c r="F1525" s="11"/>
      <c r="G1525" s="11"/>
      <c r="H1525" s="11"/>
    </row>
    <row r="1526" spans="1:8">
      <c r="A1526" s="11"/>
      <c r="B1526" s="11"/>
      <c r="C1526" s="11"/>
      <c r="D1526" s="10"/>
      <c r="E1526" s="11"/>
      <c r="F1526" s="11"/>
      <c r="G1526" s="11"/>
      <c r="H1526" s="11"/>
    </row>
    <row r="1527" spans="1:8">
      <c r="A1527" s="11"/>
      <c r="B1527" s="11"/>
      <c r="C1527" s="11"/>
      <c r="D1527" s="10"/>
      <c r="E1527" s="11"/>
      <c r="F1527" s="11"/>
      <c r="G1527" s="11"/>
      <c r="H1527" s="11"/>
    </row>
    <row r="1528" spans="1:8">
      <c r="A1528" s="11"/>
      <c r="B1528" s="11"/>
      <c r="C1528" s="11"/>
      <c r="D1528" s="10"/>
      <c r="E1528" s="11"/>
      <c r="F1528" s="11"/>
      <c r="G1528" s="11"/>
      <c r="H1528" s="11"/>
    </row>
    <row r="1529" spans="1:8">
      <c r="A1529" s="11"/>
      <c r="B1529" s="11"/>
      <c r="C1529" s="11"/>
      <c r="D1529" s="10"/>
      <c r="E1529" s="11"/>
      <c r="F1529" s="11"/>
      <c r="G1529" s="11"/>
      <c r="H1529" s="11"/>
    </row>
    <row r="1530" spans="1:8">
      <c r="A1530" s="11"/>
      <c r="B1530" s="11"/>
      <c r="C1530" s="11"/>
      <c r="D1530" s="10"/>
      <c r="E1530" s="11"/>
      <c r="F1530" s="11"/>
      <c r="G1530" s="11"/>
      <c r="H1530" s="11"/>
    </row>
    <row r="1531" spans="1:8">
      <c r="A1531" s="11"/>
      <c r="B1531" s="11"/>
      <c r="C1531" s="11"/>
      <c r="D1531" s="10"/>
      <c r="E1531" s="11"/>
      <c r="F1531" s="11"/>
      <c r="G1531" s="11"/>
      <c r="H1531" s="11"/>
    </row>
    <row r="1532" spans="1:8">
      <c r="A1532" s="11"/>
      <c r="B1532" s="11"/>
      <c r="C1532" s="11"/>
      <c r="D1532" s="10"/>
      <c r="E1532" s="11"/>
      <c r="F1532" s="11"/>
      <c r="G1532" s="11"/>
      <c r="H1532" s="11"/>
    </row>
    <row r="1533" spans="1:8">
      <c r="A1533" s="11"/>
      <c r="B1533" s="11"/>
      <c r="C1533" s="11"/>
      <c r="D1533" s="10"/>
      <c r="E1533" s="11"/>
      <c r="F1533" s="11"/>
      <c r="G1533" s="11"/>
      <c r="H1533" s="11"/>
    </row>
    <row r="1534" spans="1:8">
      <c r="A1534" s="11"/>
      <c r="B1534" s="11"/>
      <c r="C1534" s="11"/>
      <c r="D1534" s="10"/>
      <c r="E1534" s="11"/>
      <c r="F1534" s="11"/>
      <c r="G1534" s="11"/>
      <c r="H1534" s="11"/>
    </row>
    <row r="1535" spans="1:8">
      <c r="A1535" s="11"/>
      <c r="B1535" s="11"/>
      <c r="C1535" s="11"/>
      <c r="D1535" s="10"/>
      <c r="E1535" s="11"/>
      <c r="F1535" s="11"/>
      <c r="G1535" s="11"/>
      <c r="H1535" s="11"/>
    </row>
    <row r="1536" spans="1:8">
      <c r="A1536" s="11"/>
      <c r="B1536" s="11"/>
      <c r="C1536" s="11"/>
      <c r="D1536" s="10"/>
      <c r="E1536" s="11"/>
      <c r="F1536" s="11"/>
      <c r="G1536" s="11"/>
      <c r="H1536" s="11"/>
    </row>
    <row r="1537" spans="1:8">
      <c r="A1537" s="11"/>
      <c r="B1537" s="11"/>
      <c r="C1537" s="11"/>
      <c r="D1537" s="10"/>
      <c r="E1537" s="11"/>
      <c r="F1537" s="11"/>
      <c r="G1537" s="11"/>
      <c r="H1537" s="11"/>
    </row>
    <row r="1538" spans="1:8">
      <c r="A1538" s="11"/>
      <c r="B1538" s="11"/>
      <c r="C1538" s="11"/>
      <c r="D1538" s="10"/>
      <c r="E1538" s="11"/>
      <c r="F1538" s="11"/>
      <c r="G1538" s="11"/>
      <c r="H1538" s="11"/>
    </row>
    <row r="1539" spans="1:8">
      <c r="A1539" s="11"/>
      <c r="B1539" s="11"/>
      <c r="C1539" s="11"/>
      <c r="D1539" s="10"/>
      <c r="E1539" s="11"/>
      <c r="F1539" s="11"/>
      <c r="G1539" s="11"/>
      <c r="H1539" s="11"/>
    </row>
    <row r="1540" spans="1:8">
      <c r="A1540" s="11"/>
      <c r="B1540" s="11"/>
      <c r="C1540" s="11"/>
      <c r="D1540" s="10"/>
      <c r="E1540" s="11"/>
      <c r="F1540" s="11"/>
      <c r="G1540" s="11"/>
      <c r="H1540" s="11"/>
    </row>
    <row r="1541" spans="1:8">
      <c r="A1541" s="11"/>
      <c r="B1541" s="11"/>
      <c r="C1541" s="11"/>
      <c r="D1541" s="10"/>
      <c r="E1541" s="11"/>
      <c r="F1541" s="11"/>
      <c r="G1541" s="11"/>
      <c r="H1541" s="11"/>
    </row>
    <row r="1542" spans="1:8">
      <c r="A1542" s="11"/>
      <c r="B1542" s="11"/>
      <c r="C1542" s="11"/>
      <c r="D1542" s="10"/>
      <c r="E1542" s="11"/>
      <c r="F1542" s="11"/>
      <c r="G1542" s="11"/>
      <c r="H1542" s="11"/>
    </row>
    <row r="1543" spans="1:8">
      <c r="A1543" s="11"/>
      <c r="B1543" s="11"/>
      <c r="C1543" s="11"/>
      <c r="D1543" s="10"/>
      <c r="E1543" s="11"/>
      <c r="F1543" s="11"/>
      <c r="G1543" s="11"/>
      <c r="H1543" s="11"/>
    </row>
    <row r="1544" spans="1:8">
      <c r="A1544" s="11"/>
      <c r="B1544" s="11"/>
      <c r="C1544" s="11"/>
      <c r="D1544" s="10"/>
      <c r="E1544" s="11"/>
      <c r="F1544" s="11"/>
      <c r="G1544" s="11"/>
      <c r="H1544" s="11"/>
    </row>
    <row r="1545" spans="1:8">
      <c r="A1545" s="17">
        <v>65</v>
      </c>
      <c r="B1545" s="11" t="s">
        <v>695</v>
      </c>
      <c r="C1545" s="11" t="s">
        <v>701</v>
      </c>
      <c r="D1545" s="10"/>
      <c r="E1545" s="17" t="s">
        <v>417</v>
      </c>
      <c r="F1545" s="17" t="s">
        <v>522</v>
      </c>
      <c r="G1545" s="17"/>
      <c r="H1545" s="17" t="s">
        <v>670</v>
      </c>
    </row>
    <row r="1546" spans="1:8">
      <c r="A1546" s="18"/>
      <c r="B1546" s="11"/>
      <c r="C1546" s="11"/>
      <c r="D1546" s="10"/>
      <c r="E1546" s="18"/>
      <c r="F1546" s="18"/>
      <c r="G1546" s="18"/>
      <c r="H1546" s="18"/>
    </row>
    <row r="1547" spans="1:8">
      <c r="A1547" s="18"/>
      <c r="B1547" s="11"/>
      <c r="C1547" s="11"/>
      <c r="D1547" s="10"/>
      <c r="E1547" s="18"/>
      <c r="F1547" s="18"/>
      <c r="G1547" s="18"/>
      <c r="H1547" s="18"/>
    </row>
    <row r="1548" spans="1:8">
      <c r="A1548" s="18"/>
      <c r="B1548" s="11"/>
      <c r="C1548" s="11"/>
      <c r="D1548" s="10"/>
      <c r="E1548" s="18"/>
      <c r="F1548" s="18"/>
      <c r="G1548" s="18"/>
      <c r="H1548" s="18"/>
    </row>
    <row r="1549" spans="1:8">
      <c r="A1549" s="18"/>
      <c r="B1549" s="11"/>
      <c r="C1549" s="11"/>
      <c r="D1549" s="10"/>
      <c r="E1549" s="18"/>
      <c r="F1549" s="18"/>
      <c r="G1549" s="18"/>
      <c r="H1549" s="18"/>
    </row>
    <row r="1550" spans="1:8">
      <c r="A1550" s="18"/>
      <c r="B1550" s="11"/>
      <c r="C1550" s="11"/>
      <c r="D1550" s="10"/>
      <c r="E1550" s="18"/>
      <c r="F1550" s="18"/>
      <c r="G1550" s="18"/>
      <c r="H1550" s="18"/>
    </row>
    <row r="1551" spans="1:8">
      <c r="A1551" s="18"/>
      <c r="B1551" s="11"/>
      <c r="C1551" s="11"/>
      <c r="D1551" s="10"/>
      <c r="E1551" s="18"/>
      <c r="F1551" s="18"/>
      <c r="G1551" s="18"/>
      <c r="H1551" s="18"/>
    </row>
    <row r="1552" spans="1:8">
      <c r="A1552" s="18"/>
      <c r="B1552" s="11"/>
      <c r="C1552" s="11"/>
      <c r="D1552" s="10"/>
      <c r="E1552" s="18"/>
      <c r="F1552" s="18"/>
      <c r="G1552" s="18"/>
      <c r="H1552" s="18"/>
    </row>
    <row r="1553" spans="1:8">
      <c r="A1553" s="18"/>
      <c r="B1553" s="11"/>
      <c r="C1553" s="11"/>
      <c r="D1553" s="10"/>
      <c r="E1553" s="18"/>
      <c r="F1553" s="18"/>
      <c r="G1553" s="18"/>
      <c r="H1553" s="18"/>
    </row>
    <row r="1554" spans="1:8">
      <c r="A1554" s="18"/>
      <c r="B1554" s="11"/>
      <c r="C1554" s="11"/>
      <c r="D1554" s="10"/>
      <c r="E1554" s="18"/>
      <c r="F1554" s="18"/>
      <c r="G1554" s="18"/>
      <c r="H1554" s="18"/>
    </row>
    <row r="1555" spans="1:8">
      <c r="A1555" s="18"/>
      <c r="B1555" s="11"/>
      <c r="C1555" s="11"/>
      <c r="D1555" s="10"/>
      <c r="E1555" s="18"/>
      <c r="F1555" s="18"/>
      <c r="G1555" s="18"/>
      <c r="H1555" s="18"/>
    </row>
    <row r="1556" spans="1:8">
      <c r="A1556" s="18"/>
      <c r="B1556" s="11"/>
      <c r="C1556" s="11"/>
      <c r="D1556" s="10"/>
      <c r="E1556" s="18"/>
      <c r="F1556" s="18"/>
      <c r="G1556" s="18"/>
      <c r="H1556" s="18"/>
    </row>
    <row r="1557" spans="1:8">
      <c r="A1557" s="18"/>
      <c r="B1557" s="11"/>
      <c r="C1557" s="11"/>
      <c r="D1557" s="10"/>
      <c r="E1557" s="18"/>
      <c r="F1557" s="18"/>
      <c r="G1557" s="18"/>
      <c r="H1557" s="18"/>
    </row>
    <row r="1558" spans="1:8">
      <c r="A1558" s="18"/>
      <c r="B1558" s="11"/>
      <c r="C1558" s="11"/>
      <c r="D1558" s="10"/>
      <c r="E1558" s="18"/>
      <c r="F1558" s="18"/>
      <c r="G1558" s="18"/>
      <c r="H1558" s="18"/>
    </row>
    <row r="1559" spans="1:8">
      <c r="A1559" s="18"/>
      <c r="B1559" s="11"/>
      <c r="C1559" s="11"/>
      <c r="D1559" s="10"/>
      <c r="E1559" s="18"/>
      <c r="F1559" s="18"/>
      <c r="G1559" s="18"/>
      <c r="H1559" s="18"/>
    </row>
    <row r="1560" spans="1:8">
      <c r="A1560" s="18"/>
      <c r="B1560" s="11"/>
      <c r="C1560" s="11"/>
      <c r="D1560" s="10"/>
      <c r="E1560" s="18"/>
      <c r="F1560" s="18"/>
      <c r="G1560" s="18"/>
      <c r="H1560" s="18"/>
    </row>
    <row r="1561" spans="1:8">
      <c r="A1561" s="18"/>
      <c r="B1561" s="11"/>
      <c r="C1561" s="11"/>
      <c r="D1561" s="10"/>
      <c r="E1561" s="18"/>
      <c r="F1561" s="18"/>
      <c r="G1561" s="18"/>
      <c r="H1561" s="18"/>
    </row>
    <row r="1562" spans="1:8">
      <c r="A1562" s="18"/>
      <c r="B1562" s="11"/>
      <c r="C1562" s="11"/>
      <c r="D1562" s="10"/>
      <c r="E1562" s="18"/>
      <c r="F1562" s="18"/>
      <c r="G1562" s="18"/>
      <c r="H1562" s="18"/>
    </row>
    <row r="1563" spans="1:8">
      <c r="A1563" s="18"/>
      <c r="B1563" s="11"/>
      <c r="C1563" s="11"/>
      <c r="D1563" s="10"/>
      <c r="E1563" s="18"/>
      <c r="F1563" s="18"/>
      <c r="G1563" s="18"/>
      <c r="H1563" s="18"/>
    </row>
    <row r="1564" spans="1:8">
      <c r="A1564" s="18"/>
      <c r="B1564" s="11"/>
      <c r="C1564" s="11"/>
      <c r="D1564" s="10"/>
      <c r="E1564" s="18"/>
      <c r="F1564" s="18"/>
      <c r="G1564" s="18"/>
      <c r="H1564" s="18"/>
    </row>
    <row r="1565" spans="1:8">
      <c r="A1565" s="18"/>
      <c r="B1565" s="11"/>
      <c r="C1565" s="11"/>
      <c r="D1565" s="10"/>
      <c r="E1565" s="18"/>
      <c r="F1565" s="18"/>
      <c r="G1565" s="18"/>
      <c r="H1565" s="18"/>
    </row>
    <row r="1566" spans="1:8">
      <c r="A1566" s="18"/>
      <c r="B1566" s="11"/>
      <c r="C1566" s="11"/>
      <c r="D1566" s="10"/>
      <c r="E1566" s="18"/>
      <c r="F1566" s="18"/>
      <c r="G1566" s="18"/>
      <c r="H1566" s="18"/>
    </row>
    <row r="1567" spans="1:8">
      <c r="A1567" s="18"/>
      <c r="B1567" s="11"/>
      <c r="C1567" s="11"/>
      <c r="D1567" s="10"/>
      <c r="E1567" s="18"/>
      <c r="F1567" s="18"/>
      <c r="G1567" s="18"/>
      <c r="H1567" s="18"/>
    </row>
    <row r="1568" spans="1:8">
      <c r="A1568" s="18"/>
      <c r="B1568" s="11"/>
      <c r="C1568" s="11"/>
      <c r="D1568" s="10"/>
      <c r="E1568" s="18"/>
      <c r="F1568" s="18"/>
      <c r="G1568" s="18"/>
      <c r="H1568" s="18"/>
    </row>
    <row r="1569" spans="1:8">
      <c r="A1569" s="18"/>
      <c r="B1569" s="11"/>
      <c r="C1569" s="11"/>
      <c r="D1569" s="10"/>
      <c r="E1569" s="18"/>
      <c r="F1569" s="18"/>
      <c r="G1569" s="18"/>
      <c r="H1569" s="18"/>
    </row>
    <row r="1570" ht="11" customHeight="1" spans="1:8">
      <c r="A1570" s="18"/>
      <c r="B1570" s="11"/>
      <c r="C1570" s="11"/>
      <c r="D1570" s="10"/>
      <c r="E1570" s="18"/>
      <c r="F1570" s="18"/>
      <c r="G1570" s="18"/>
      <c r="H1570" s="18"/>
    </row>
    <row r="1571" spans="1:8">
      <c r="A1571" s="18"/>
      <c r="B1571" s="11"/>
      <c r="C1571" s="11"/>
      <c r="D1571" s="10"/>
      <c r="E1571" s="18"/>
      <c r="F1571" s="18"/>
      <c r="G1571" s="18"/>
      <c r="H1571" s="18"/>
    </row>
    <row r="1572" spans="1:8">
      <c r="A1572" s="18"/>
      <c r="B1572" s="11"/>
      <c r="C1572" s="11"/>
      <c r="D1572" s="10"/>
      <c r="E1572" s="18"/>
      <c r="F1572" s="18"/>
      <c r="G1572" s="18"/>
      <c r="H1572" s="18"/>
    </row>
    <row r="1573" spans="1:8">
      <c r="A1573" s="18"/>
      <c r="B1573" s="11"/>
      <c r="C1573" s="11"/>
      <c r="D1573" s="10"/>
      <c r="E1573" s="18"/>
      <c r="F1573" s="18"/>
      <c r="G1573" s="18"/>
      <c r="H1573" s="18"/>
    </row>
    <row r="1574" spans="1:8">
      <c r="A1574" s="18"/>
      <c r="B1574" s="11"/>
      <c r="C1574" s="11"/>
      <c r="D1574" s="10"/>
      <c r="E1574" s="18"/>
      <c r="F1574" s="18"/>
      <c r="G1574" s="18"/>
      <c r="H1574" s="18"/>
    </row>
    <row r="1575" spans="1:8">
      <c r="A1575" s="18"/>
      <c r="B1575" s="11"/>
      <c r="C1575" s="11"/>
      <c r="D1575" s="10"/>
      <c r="E1575" s="18"/>
      <c r="F1575" s="18"/>
      <c r="G1575" s="18"/>
      <c r="H1575" s="18"/>
    </row>
    <row r="1576" spans="1:8">
      <c r="A1576" s="18"/>
      <c r="B1576" s="11"/>
      <c r="C1576" s="11"/>
      <c r="D1576" s="10"/>
      <c r="E1576" s="18"/>
      <c r="F1576" s="18"/>
      <c r="G1576" s="18"/>
      <c r="H1576" s="18"/>
    </row>
    <row r="1577" spans="1:8">
      <c r="A1577" s="19"/>
      <c r="B1577" s="11"/>
      <c r="C1577" s="11"/>
      <c r="D1577" s="10"/>
      <c r="E1577" s="19"/>
      <c r="F1577" s="19"/>
      <c r="G1577" s="19"/>
      <c r="H1577" s="19"/>
    </row>
    <row r="1578" spans="1:8">
      <c r="A1578" s="11" t="s">
        <v>703</v>
      </c>
      <c r="B1578" s="11"/>
      <c r="C1578" s="11" t="s">
        <v>631</v>
      </c>
      <c r="D1578" s="10" t="s">
        <v>704</v>
      </c>
      <c r="E1578" s="11" t="s">
        <v>427</v>
      </c>
      <c r="F1578" s="11" t="s">
        <v>522</v>
      </c>
      <c r="G1578" s="11"/>
      <c r="H1578" s="10" t="s">
        <v>670</v>
      </c>
    </row>
    <row r="1579" spans="1:8">
      <c r="A1579" s="11"/>
      <c r="B1579" s="11"/>
      <c r="C1579" s="11"/>
      <c r="D1579" s="10"/>
      <c r="E1579" s="11"/>
      <c r="F1579" s="11"/>
      <c r="G1579" s="11"/>
      <c r="H1579" s="10"/>
    </row>
    <row r="1580" spans="1:8">
      <c r="A1580" s="11"/>
      <c r="B1580" s="11"/>
      <c r="C1580" s="11"/>
      <c r="D1580" s="10"/>
      <c r="E1580" s="11"/>
      <c r="F1580" s="11"/>
      <c r="G1580" s="11"/>
      <c r="H1580" s="10"/>
    </row>
    <row r="1581" spans="1:8">
      <c r="A1581" s="11"/>
      <c r="B1581" s="11"/>
      <c r="C1581" s="11"/>
      <c r="D1581" s="10"/>
      <c r="E1581" s="11"/>
      <c r="F1581" s="11"/>
      <c r="G1581" s="11"/>
      <c r="H1581" s="10"/>
    </row>
    <row r="1582" spans="1:8">
      <c r="A1582" s="11"/>
      <c r="B1582" s="11"/>
      <c r="C1582" s="11"/>
      <c r="D1582" s="10"/>
      <c r="E1582" s="11"/>
      <c r="F1582" s="11"/>
      <c r="G1582" s="11"/>
      <c r="H1582" s="10"/>
    </row>
    <row r="1583" spans="1:8">
      <c r="A1583" s="11"/>
      <c r="B1583" s="11"/>
      <c r="C1583" s="11"/>
      <c r="D1583" s="10"/>
      <c r="E1583" s="11"/>
      <c r="F1583" s="11"/>
      <c r="G1583" s="11"/>
      <c r="H1583" s="10"/>
    </row>
    <row r="1584" spans="1:8">
      <c r="A1584" s="11"/>
      <c r="B1584" s="11"/>
      <c r="C1584" s="11"/>
      <c r="D1584" s="10"/>
      <c r="E1584" s="11"/>
      <c r="F1584" s="11"/>
      <c r="G1584" s="11"/>
      <c r="H1584" s="10"/>
    </row>
    <row r="1585" spans="1:8">
      <c r="A1585" s="11"/>
      <c r="B1585" s="11"/>
      <c r="C1585" s="11"/>
      <c r="D1585" s="10"/>
      <c r="E1585" s="11"/>
      <c r="F1585" s="11"/>
      <c r="G1585" s="11"/>
      <c r="H1585" s="10"/>
    </row>
    <row r="1586" spans="1:8">
      <c r="A1586" s="11"/>
      <c r="B1586" s="11"/>
      <c r="C1586" s="11"/>
      <c r="D1586" s="10"/>
      <c r="E1586" s="11"/>
      <c r="F1586" s="11"/>
      <c r="G1586" s="11"/>
      <c r="H1586" s="10"/>
    </row>
    <row r="1587" ht="12" customHeight="1" spans="1:8">
      <c r="A1587" s="11"/>
      <c r="B1587" s="11"/>
      <c r="C1587" s="11"/>
      <c r="D1587" s="10"/>
      <c r="E1587" s="11"/>
      <c r="F1587" s="11"/>
      <c r="G1587" s="11"/>
      <c r="H1587" s="10"/>
    </row>
    <row r="1588" spans="1:8">
      <c r="A1588" s="11"/>
      <c r="B1588" s="11"/>
      <c r="C1588" s="11"/>
      <c r="D1588" s="10"/>
      <c r="E1588" s="11"/>
      <c r="F1588" s="11"/>
      <c r="G1588" s="11"/>
      <c r="H1588" s="10"/>
    </row>
    <row r="1589" spans="1:8">
      <c r="A1589" s="11"/>
      <c r="B1589" s="11"/>
      <c r="C1589" s="11"/>
      <c r="D1589" s="10"/>
      <c r="E1589" s="11"/>
      <c r="F1589" s="11"/>
      <c r="G1589" s="11"/>
      <c r="H1589" s="10"/>
    </row>
    <row r="1590" spans="1:8">
      <c r="A1590" s="11"/>
      <c r="B1590" s="11"/>
      <c r="C1590" s="11"/>
      <c r="D1590" s="10"/>
      <c r="E1590" s="11"/>
      <c r="F1590" s="11"/>
      <c r="G1590" s="11"/>
      <c r="H1590" s="10"/>
    </row>
    <row r="1591" spans="1:8">
      <c r="A1591" s="11"/>
      <c r="B1591" s="11"/>
      <c r="C1591" s="11"/>
      <c r="D1591" s="10"/>
      <c r="E1591" s="11"/>
      <c r="F1591" s="11"/>
      <c r="G1591" s="11"/>
      <c r="H1591" s="10"/>
    </row>
    <row r="1592" spans="1:8">
      <c r="A1592" s="11" t="s">
        <v>705</v>
      </c>
      <c r="B1592" s="11"/>
      <c r="C1592" s="11" t="s">
        <v>696</v>
      </c>
      <c r="D1592" s="10" t="s">
        <v>706</v>
      </c>
      <c r="E1592" s="11" t="s">
        <v>417</v>
      </c>
      <c r="F1592" s="11" t="s">
        <v>504</v>
      </c>
      <c r="G1592" s="11"/>
      <c r="H1592" s="17" t="s">
        <v>670</v>
      </c>
    </row>
    <row r="1593" spans="1:8">
      <c r="A1593" s="11"/>
      <c r="B1593" s="11"/>
      <c r="C1593" s="11"/>
      <c r="D1593" s="10"/>
      <c r="E1593" s="11"/>
      <c r="F1593" s="11"/>
      <c r="G1593" s="11"/>
      <c r="H1593" s="18"/>
    </row>
    <row r="1594" spans="1:8">
      <c r="A1594" s="11"/>
      <c r="B1594" s="11"/>
      <c r="C1594" s="11"/>
      <c r="D1594" s="10"/>
      <c r="E1594" s="11"/>
      <c r="F1594" s="11"/>
      <c r="G1594" s="11"/>
      <c r="H1594" s="18"/>
    </row>
    <row r="1595" spans="1:8">
      <c r="A1595" s="11"/>
      <c r="B1595" s="11"/>
      <c r="C1595" s="11"/>
      <c r="D1595" s="10"/>
      <c r="E1595" s="11"/>
      <c r="F1595" s="11"/>
      <c r="G1595" s="11"/>
      <c r="H1595" s="18"/>
    </row>
    <row r="1596" spans="1:8">
      <c r="A1596" s="11"/>
      <c r="B1596" s="11"/>
      <c r="C1596" s="11"/>
      <c r="D1596" s="10"/>
      <c r="E1596" s="11"/>
      <c r="F1596" s="11"/>
      <c r="G1596" s="11"/>
      <c r="H1596" s="18"/>
    </row>
    <row r="1597" spans="1:8">
      <c r="A1597" s="11"/>
      <c r="B1597" s="11"/>
      <c r="C1597" s="11"/>
      <c r="D1597" s="10"/>
      <c r="E1597" s="11"/>
      <c r="F1597" s="11"/>
      <c r="G1597" s="11"/>
      <c r="H1597" s="18"/>
    </row>
    <row r="1598" spans="1:8">
      <c r="A1598" s="11"/>
      <c r="B1598" s="11"/>
      <c r="C1598" s="11"/>
      <c r="D1598" s="10"/>
      <c r="E1598" s="11"/>
      <c r="F1598" s="11"/>
      <c r="G1598" s="11"/>
      <c r="H1598" s="18"/>
    </row>
    <row r="1599" spans="1:8">
      <c r="A1599" s="11"/>
      <c r="B1599" s="11"/>
      <c r="C1599" s="11"/>
      <c r="D1599" s="10"/>
      <c r="E1599" s="11"/>
      <c r="F1599" s="11"/>
      <c r="G1599" s="11"/>
      <c r="H1599" s="18"/>
    </row>
    <row r="1600" spans="1:8">
      <c r="A1600" s="11"/>
      <c r="B1600" s="11"/>
      <c r="C1600" s="11"/>
      <c r="D1600" s="10"/>
      <c r="E1600" s="11"/>
      <c r="F1600" s="11"/>
      <c r="G1600" s="11"/>
      <c r="H1600" s="18"/>
    </row>
    <row r="1601" spans="1:8">
      <c r="A1601" s="11"/>
      <c r="B1601" s="11"/>
      <c r="C1601" s="11"/>
      <c r="D1601" s="10"/>
      <c r="E1601" s="11"/>
      <c r="F1601" s="11"/>
      <c r="G1601" s="11"/>
      <c r="H1601" s="18"/>
    </row>
    <row r="1602" spans="1:8">
      <c r="A1602" s="11"/>
      <c r="B1602" s="11"/>
      <c r="C1602" s="11"/>
      <c r="D1602" s="10"/>
      <c r="E1602" s="11"/>
      <c r="F1602" s="11"/>
      <c r="G1602" s="11"/>
      <c r="H1602" s="19"/>
    </row>
    <row r="1603" spans="1:8">
      <c r="A1603" s="17" t="s">
        <v>705</v>
      </c>
      <c r="B1603" s="17" t="s">
        <v>695</v>
      </c>
      <c r="C1603" s="17" t="s">
        <v>696</v>
      </c>
      <c r="D1603" s="10"/>
      <c r="E1603" s="17" t="s">
        <v>417</v>
      </c>
      <c r="F1603" s="17" t="s">
        <v>504</v>
      </c>
      <c r="G1603" s="17"/>
      <c r="H1603" s="17" t="s">
        <v>670</v>
      </c>
    </row>
    <row r="1604" spans="1:8">
      <c r="A1604" s="18"/>
      <c r="B1604" s="18"/>
      <c r="C1604" s="18"/>
      <c r="D1604" s="10"/>
      <c r="E1604" s="18"/>
      <c r="F1604" s="18"/>
      <c r="G1604" s="18"/>
      <c r="H1604" s="18"/>
    </row>
    <row r="1605" spans="1:8">
      <c r="A1605" s="18"/>
      <c r="B1605" s="18"/>
      <c r="C1605" s="18"/>
      <c r="D1605" s="10"/>
      <c r="E1605" s="18"/>
      <c r="F1605" s="18"/>
      <c r="G1605" s="18"/>
      <c r="H1605" s="18"/>
    </row>
    <row r="1606" spans="1:8">
      <c r="A1606" s="18"/>
      <c r="B1606" s="18"/>
      <c r="C1606" s="18"/>
      <c r="D1606" s="10"/>
      <c r="E1606" s="18"/>
      <c r="F1606" s="18"/>
      <c r="G1606" s="18"/>
      <c r="H1606" s="18"/>
    </row>
    <row r="1607" spans="1:8">
      <c r="A1607" s="18"/>
      <c r="B1607" s="18"/>
      <c r="C1607" s="18"/>
      <c r="D1607" s="10"/>
      <c r="E1607" s="18"/>
      <c r="F1607" s="18"/>
      <c r="G1607" s="18"/>
      <c r="H1607" s="18"/>
    </row>
    <row r="1608" spans="1:8">
      <c r="A1608" s="18"/>
      <c r="B1608" s="18"/>
      <c r="C1608" s="18"/>
      <c r="D1608" s="10"/>
      <c r="E1608" s="18"/>
      <c r="F1608" s="18"/>
      <c r="G1608" s="18"/>
      <c r="H1608" s="18"/>
    </row>
    <row r="1609" spans="1:8">
      <c r="A1609" s="18"/>
      <c r="B1609" s="18"/>
      <c r="C1609" s="18"/>
      <c r="D1609" s="10"/>
      <c r="E1609" s="18"/>
      <c r="F1609" s="18"/>
      <c r="G1609" s="18"/>
      <c r="H1609" s="18"/>
    </row>
    <row r="1610" spans="1:8">
      <c r="A1610" s="18"/>
      <c r="B1610" s="18"/>
      <c r="C1610" s="18"/>
      <c r="D1610" s="10"/>
      <c r="E1610" s="18"/>
      <c r="F1610" s="18"/>
      <c r="G1610" s="18"/>
      <c r="H1610" s="18"/>
    </row>
    <row r="1611" spans="1:8">
      <c r="A1611" s="18"/>
      <c r="B1611" s="18"/>
      <c r="C1611" s="18"/>
      <c r="D1611" s="10"/>
      <c r="E1611" s="18"/>
      <c r="F1611" s="18"/>
      <c r="G1611" s="18"/>
      <c r="H1611" s="18"/>
    </row>
    <row r="1612" spans="1:8">
      <c r="A1612" s="18"/>
      <c r="B1612" s="18"/>
      <c r="C1612" s="18"/>
      <c r="D1612" s="10"/>
      <c r="E1612" s="18"/>
      <c r="F1612" s="18"/>
      <c r="G1612" s="18"/>
      <c r="H1612" s="18"/>
    </row>
    <row r="1613" spans="1:8">
      <c r="A1613" s="18"/>
      <c r="B1613" s="18"/>
      <c r="C1613" s="18"/>
      <c r="D1613" s="10"/>
      <c r="E1613" s="18"/>
      <c r="F1613" s="18"/>
      <c r="G1613" s="18"/>
      <c r="H1613" s="18"/>
    </row>
    <row r="1614" spans="1:8">
      <c r="A1614" s="18"/>
      <c r="B1614" s="18"/>
      <c r="C1614" s="18"/>
      <c r="D1614" s="10"/>
      <c r="E1614" s="18"/>
      <c r="F1614" s="18"/>
      <c r="G1614" s="18"/>
      <c r="H1614" s="18"/>
    </row>
    <row r="1615" spans="1:8">
      <c r="A1615" s="18"/>
      <c r="B1615" s="18"/>
      <c r="C1615" s="18"/>
      <c r="D1615" s="10"/>
      <c r="E1615" s="18"/>
      <c r="F1615" s="18"/>
      <c r="G1615" s="18"/>
      <c r="H1615" s="18"/>
    </row>
    <row r="1616" spans="1:8">
      <c r="A1616" s="18"/>
      <c r="B1616" s="18"/>
      <c r="C1616" s="18"/>
      <c r="D1616" s="10"/>
      <c r="E1616" s="18"/>
      <c r="F1616" s="18"/>
      <c r="G1616" s="18"/>
      <c r="H1616" s="18"/>
    </row>
    <row r="1617" spans="1:8">
      <c r="A1617" s="18"/>
      <c r="B1617" s="18"/>
      <c r="C1617" s="18"/>
      <c r="D1617" s="10"/>
      <c r="E1617" s="18"/>
      <c r="F1617" s="18"/>
      <c r="G1617" s="18"/>
      <c r="H1617" s="18"/>
    </row>
    <row r="1618" spans="1:8">
      <c r="A1618" s="18"/>
      <c r="B1618" s="18"/>
      <c r="C1618" s="18"/>
      <c r="D1618" s="10"/>
      <c r="E1618" s="18"/>
      <c r="F1618" s="18"/>
      <c r="G1618" s="18"/>
      <c r="H1618" s="18"/>
    </row>
    <row r="1619" spans="1:8">
      <c r="A1619" s="18"/>
      <c r="B1619" s="18"/>
      <c r="C1619" s="18"/>
      <c r="D1619" s="10"/>
      <c r="E1619" s="18"/>
      <c r="F1619" s="18"/>
      <c r="G1619" s="18"/>
      <c r="H1619" s="18"/>
    </row>
    <row r="1620" spans="1:8">
      <c r="A1620" s="18"/>
      <c r="B1620" s="18"/>
      <c r="C1620" s="18"/>
      <c r="D1620" s="10"/>
      <c r="E1620" s="18"/>
      <c r="F1620" s="18"/>
      <c r="G1620" s="18"/>
      <c r="H1620" s="18"/>
    </row>
    <row r="1621" spans="1:8">
      <c r="A1621" s="18"/>
      <c r="B1621" s="18"/>
      <c r="C1621" s="18"/>
      <c r="D1621" s="10"/>
      <c r="E1621" s="18"/>
      <c r="F1621" s="18"/>
      <c r="G1621" s="18"/>
      <c r="H1621" s="18"/>
    </row>
    <row r="1622" spans="1:8">
      <c r="A1622" s="18"/>
      <c r="B1622" s="18"/>
      <c r="C1622" s="18"/>
      <c r="D1622" s="10"/>
      <c r="E1622" s="18"/>
      <c r="F1622" s="18"/>
      <c r="G1622" s="18"/>
      <c r="H1622" s="18"/>
    </row>
    <row r="1623" spans="1:8">
      <c r="A1623" s="18"/>
      <c r="B1623" s="18"/>
      <c r="C1623" s="18"/>
      <c r="D1623" s="10"/>
      <c r="E1623" s="18"/>
      <c r="F1623" s="18"/>
      <c r="G1623" s="18"/>
      <c r="H1623" s="18"/>
    </row>
    <row r="1624" spans="1:8">
      <c r="A1624" s="18"/>
      <c r="B1624" s="18"/>
      <c r="C1624" s="18"/>
      <c r="D1624" s="10"/>
      <c r="E1624" s="18"/>
      <c r="F1624" s="18"/>
      <c r="G1624" s="18"/>
      <c r="H1624" s="18"/>
    </row>
    <row r="1625" spans="1:8">
      <c r="A1625" s="18"/>
      <c r="B1625" s="18"/>
      <c r="C1625" s="18"/>
      <c r="D1625" s="10"/>
      <c r="E1625" s="18"/>
      <c r="F1625" s="18"/>
      <c r="G1625" s="18"/>
      <c r="H1625" s="18"/>
    </row>
    <row r="1626" spans="1:8">
      <c r="A1626" s="18"/>
      <c r="B1626" s="18"/>
      <c r="C1626" s="18"/>
      <c r="D1626" s="10"/>
      <c r="E1626" s="18"/>
      <c r="F1626" s="18"/>
      <c r="G1626" s="18"/>
      <c r="H1626" s="18"/>
    </row>
    <row r="1627" spans="1:8">
      <c r="A1627" s="18"/>
      <c r="B1627" s="18"/>
      <c r="C1627" s="18"/>
      <c r="D1627" s="10"/>
      <c r="E1627" s="18"/>
      <c r="F1627" s="18"/>
      <c r="G1627" s="18"/>
      <c r="H1627" s="18"/>
    </row>
    <row r="1628" spans="1:8">
      <c r="A1628" s="18"/>
      <c r="B1628" s="18"/>
      <c r="C1628" s="18"/>
      <c r="D1628" s="10"/>
      <c r="E1628" s="18"/>
      <c r="F1628" s="18"/>
      <c r="G1628" s="18"/>
      <c r="H1628" s="18"/>
    </row>
    <row r="1629" spans="1:8">
      <c r="A1629" s="18"/>
      <c r="B1629" s="18"/>
      <c r="C1629" s="18"/>
      <c r="D1629" s="10"/>
      <c r="E1629" s="18"/>
      <c r="F1629" s="18"/>
      <c r="G1629" s="18"/>
      <c r="H1629" s="18"/>
    </row>
    <row r="1630" spans="1:8">
      <c r="A1630" s="18"/>
      <c r="B1630" s="18"/>
      <c r="C1630" s="18"/>
      <c r="D1630" s="10"/>
      <c r="E1630" s="18"/>
      <c r="F1630" s="18"/>
      <c r="G1630" s="18"/>
      <c r="H1630" s="18"/>
    </row>
    <row r="1631" spans="1:8">
      <c r="A1631" s="18"/>
      <c r="B1631" s="18"/>
      <c r="C1631" s="18"/>
      <c r="D1631" s="10"/>
      <c r="E1631" s="18"/>
      <c r="F1631" s="18"/>
      <c r="G1631" s="18"/>
      <c r="H1631" s="18"/>
    </row>
    <row r="1632" spans="1:8">
      <c r="A1632" s="18"/>
      <c r="B1632" s="18"/>
      <c r="C1632" s="18"/>
      <c r="D1632" s="10"/>
      <c r="E1632" s="18"/>
      <c r="F1632" s="18"/>
      <c r="G1632" s="18"/>
      <c r="H1632" s="18"/>
    </row>
    <row r="1633" spans="1:8">
      <c r="A1633" s="18"/>
      <c r="B1633" s="18"/>
      <c r="C1633" s="18"/>
      <c r="D1633" s="10"/>
      <c r="E1633" s="18"/>
      <c r="F1633" s="18"/>
      <c r="G1633" s="18"/>
      <c r="H1633" s="18"/>
    </row>
    <row r="1634" spans="1:8">
      <c r="A1634" s="18"/>
      <c r="B1634" s="18"/>
      <c r="C1634" s="18"/>
      <c r="D1634" s="10"/>
      <c r="E1634" s="18"/>
      <c r="F1634" s="18"/>
      <c r="G1634" s="18"/>
      <c r="H1634" s="18"/>
    </row>
    <row r="1635" spans="1:8">
      <c r="A1635" s="18"/>
      <c r="B1635" s="18"/>
      <c r="C1635" s="18"/>
      <c r="D1635" s="10"/>
      <c r="E1635" s="18"/>
      <c r="F1635" s="18"/>
      <c r="G1635" s="18"/>
      <c r="H1635" s="18"/>
    </row>
    <row r="1636" spans="1:8">
      <c r="A1636" s="19"/>
      <c r="B1636" s="18"/>
      <c r="C1636" s="19"/>
      <c r="D1636" s="10"/>
      <c r="E1636" s="19"/>
      <c r="F1636" s="19"/>
      <c r="G1636" s="19"/>
      <c r="H1636" s="19"/>
    </row>
    <row r="1637" spans="1:8">
      <c r="A1637" s="17" t="s">
        <v>707</v>
      </c>
      <c r="B1637" s="18"/>
      <c r="C1637" s="17" t="s">
        <v>631</v>
      </c>
      <c r="D1637" s="11" t="s">
        <v>708</v>
      </c>
      <c r="E1637" s="11" t="s">
        <v>427</v>
      </c>
      <c r="F1637" s="11" t="s">
        <v>504</v>
      </c>
      <c r="G1637" s="11"/>
      <c r="H1637" s="10" t="s">
        <v>670</v>
      </c>
    </row>
    <row r="1638" spans="1:8">
      <c r="A1638" s="18"/>
      <c r="B1638" s="18"/>
      <c r="C1638" s="18"/>
      <c r="D1638" s="11"/>
      <c r="E1638" s="11"/>
      <c r="F1638" s="11"/>
      <c r="G1638" s="11"/>
      <c r="H1638" s="10"/>
    </row>
    <row r="1639" spans="1:8">
      <c r="A1639" s="18"/>
      <c r="B1639" s="18"/>
      <c r="C1639" s="18"/>
      <c r="D1639" s="11"/>
      <c r="E1639" s="11"/>
      <c r="F1639" s="11"/>
      <c r="G1639" s="11"/>
      <c r="H1639" s="10"/>
    </row>
    <row r="1640" spans="1:8">
      <c r="A1640" s="18"/>
      <c r="B1640" s="18"/>
      <c r="C1640" s="18"/>
      <c r="D1640" s="11"/>
      <c r="E1640" s="11"/>
      <c r="F1640" s="11"/>
      <c r="G1640" s="11"/>
      <c r="H1640" s="10"/>
    </row>
    <row r="1641" spans="1:8">
      <c r="A1641" s="18"/>
      <c r="B1641" s="18"/>
      <c r="C1641" s="18"/>
      <c r="D1641" s="11"/>
      <c r="E1641" s="11"/>
      <c r="F1641" s="11"/>
      <c r="G1641" s="11"/>
      <c r="H1641" s="10"/>
    </row>
    <row r="1642" spans="1:8">
      <c r="A1642" s="18"/>
      <c r="B1642" s="18"/>
      <c r="C1642" s="18"/>
      <c r="D1642" s="11"/>
      <c r="E1642" s="11"/>
      <c r="F1642" s="11"/>
      <c r="G1642" s="11"/>
      <c r="H1642" s="10"/>
    </row>
    <row r="1643" spans="1:8">
      <c r="A1643" s="18"/>
      <c r="B1643" s="18"/>
      <c r="C1643" s="18"/>
      <c r="D1643" s="11"/>
      <c r="E1643" s="11"/>
      <c r="F1643" s="11"/>
      <c r="G1643" s="11"/>
      <c r="H1643" s="10"/>
    </row>
    <row r="1644" spans="1:8">
      <c r="A1644" s="18"/>
      <c r="B1644" s="18"/>
      <c r="C1644" s="18"/>
      <c r="D1644" s="11"/>
      <c r="E1644" s="11"/>
      <c r="F1644" s="11"/>
      <c r="G1644" s="11"/>
      <c r="H1644" s="10"/>
    </row>
    <row r="1645" spans="1:8">
      <c r="A1645" s="18"/>
      <c r="B1645" s="18"/>
      <c r="C1645" s="18"/>
      <c r="D1645" s="11"/>
      <c r="E1645" s="11"/>
      <c r="F1645" s="11"/>
      <c r="G1645" s="11"/>
      <c r="H1645" s="10"/>
    </row>
    <row r="1646" spans="1:8">
      <c r="A1646" s="18"/>
      <c r="B1646" s="18"/>
      <c r="C1646" s="18"/>
      <c r="D1646" s="11"/>
      <c r="E1646" s="11"/>
      <c r="F1646" s="11"/>
      <c r="G1646" s="11"/>
      <c r="H1646" s="10"/>
    </row>
    <row r="1647" spans="1:8">
      <c r="A1647" s="18"/>
      <c r="B1647" s="18"/>
      <c r="C1647" s="18"/>
      <c r="D1647" s="11"/>
      <c r="E1647" s="11"/>
      <c r="F1647" s="11"/>
      <c r="G1647" s="11"/>
      <c r="H1647" s="10"/>
    </row>
    <row r="1648" spans="1:8">
      <c r="A1648" s="18"/>
      <c r="B1648" s="18"/>
      <c r="C1648" s="18"/>
      <c r="D1648" s="11"/>
      <c r="E1648" s="11"/>
      <c r="F1648" s="11"/>
      <c r="G1648" s="11"/>
      <c r="H1648" s="10"/>
    </row>
    <row r="1649" spans="1:8">
      <c r="A1649" s="18"/>
      <c r="B1649" s="18"/>
      <c r="C1649" s="18"/>
      <c r="D1649" s="11"/>
      <c r="E1649" s="11"/>
      <c r="F1649" s="11"/>
      <c r="G1649" s="11"/>
      <c r="H1649" s="10"/>
    </row>
    <row r="1650" spans="1:8">
      <c r="A1650" s="18"/>
      <c r="B1650" s="18"/>
      <c r="C1650" s="18"/>
      <c r="D1650" s="11"/>
      <c r="E1650" s="11"/>
      <c r="F1650" s="11"/>
      <c r="G1650" s="11"/>
      <c r="H1650" s="10"/>
    </row>
    <row r="1651" spans="1:8">
      <c r="A1651" s="18"/>
      <c r="B1651" s="18"/>
      <c r="C1651" s="18"/>
      <c r="D1651" s="11"/>
      <c r="E1651" s="11"/>
      <c r="F1651" s="11"/>
      <c r="G1651" s="11"/>
      <c r="H1651" s="10"/>
    </row>
    <row r="1652" spans="1:8">
      <c r="A1652" s="18"/>
      <c r="B1652" s="18"/>
      <c r="C1652" s="18"/>
      <c r="D1652" s="11"/>
      <c r="E1652" s="11"/>
      <c r="F1652" s="11"/>
      <c r="G1652" s="11"/>
      <c r="H1652" s="10"/>
    </row>
    <row r="1653" spans="1:8">
      <c r="A1653" s="18"/>
      <c r="B1653" s="18"/>
      <c r="C1653" s="18"/>
      <c r="D1653" s="11"/>
      <c r="E1653" s="11"/>
      <c r="F1653" s="11"/>
      <c r="G1653" s="11"/>
      <c r="H1653" s="10"/>
    </row>
    <row r="1654" spans="1:8">
      <c r="A1654" s="19"/>
      <c r="B1654" s="18"/>
      <c r="C1654" s="19"/>
      <c r="D1654" s="11"/>
      <c r="E1654" s="11"/>
      <c r="F1654" s="11"/>
      <c r="G1654" s="11"/>
      <c r="H1654" s="10"/>
    </row>
    <row r="1655" ht="48" customHeight="1" spans="1:8">
      <c r="A1655" s="18">
        <v>69</v>
      </c>
      <c r="B1655" s="18"/>
      <c r="C1655" s="18" t="s">
        <v>709</v>
      </c>
      <c r="D1655" s="11" t="s">
        <v>710</v>
      </c>
      <c r="E1655" s="11" t="s">
        <v>417</v>
      </c>
      <c r="F1655" s="11">
        <v>1</v>
      </c>
      <c r="G1655" s="11"/>
      <c r="H1655" s="10"/>
    </row>
    <row r="1656" spans="1:8">
      <c r="A1656" s="17">
        <v>70</v>
      </c>
      <c r="B1656" s="18"/>
      <c r="C1656" s="17" t="s">
        <v>631</v>
      </c>
      <c r="D1656" s="10" t="s">
        <v>711</v>
      </c>
      <c r="E1656" s="11" t="s">
        <v>427</v>
      </c>
      <c r="F1656" s="11" t="s">
        <v>504</v>
      </c>
      <c r="G1656" s="11"/>
      <c r="H1656" s="11" t="s">
        <v>670</v>
      </c>
    </row>
    <row r="1657" spans="1:8">
      <c r="A1657" s="18"/>
      <c r="B1657" s="18"/>
      <c r="C1657" s="18"/>
      <c r="D1657" s="10"/>
      <c r="E1657" s="11"/>
      <c r="F1657" s="11"/>
      <c r="G1657" s="11"/>
      <c r="H1657" s="11"/>
    </row>
    <row r="1658" spans="1:8">
      <c r="A1658" s="18"/>
      <c r="B1658" s="18"/>
      <c r="C1658" s="18"/>
      <c r="D1658" s="10"/>
      <c r="E1658" s="11"/>
      <c r="F1658" s="11"/>
      <c r="G1658" s="11"/>
      <c r="H1658" s="11"/>
    </row>
    <row r="1659" spans="1:8">
      <c r="A1659" s="18"/>
      <c r="B1659" s="18"/>
      <c r="C1659" s="18"/>
      <c r="D1659" s="10"/>
      <c r="E1659" s="11"/>
      <c r="F1659" s="11"/>
      <c r="G1659" s="11"/>
      <c r="H1659" s="11"/>
    </row>
    <row r="1660" spans="1:8">
      <c r="A1660" s="19"/>
      <c r="B1660" s="19"/>
      <c r="C1660" s="19"/>
      <c r="D1660" s="10"/>
      <c r="E1660" s="11"/>
      <c r="F1660" s="11"/>
      <c r="G1660" s="11"/>
      <c r="H1660" s="11"/>
    </row>
    <row r="1661" spans="1:8">
      <c r="A1661" s="11">
        <v>70</v>
      </c>
      <c r="B1661" s="17" t="s">
        <v>695</v>
      </c>
      <c r="C1661" s="11" t="s">
        <v>631</v>
      </c>
      <c r="D1661" s="10"/>
      <c r="E1661" s="11" t="s">
        <v>427</v>
      </c>
      <c r="F1661" s="11" t="s">
        <v>504</v>
      </c>
      <c r="G1661" s="11"/>
      <c r="H1661" s="11" t="s">
        <v>670</v>
      </c>
    </row>
    <row r="1662" spans="1:8">
      <c r="A1662" s="11"/>
      <c r="B1662" s="18"/>
      <c r="C1662" s="11"/>
      <c r="D1662" s="10"/>
      <c r="E1662" s="11"/>
      <c r="F1662" s="11"/>
      <c r="G1662" s="11"/>
      <c r="H1662" s="11"/>
    </row>
    <row r="1663" spans="1:8">
      <c r="A1663" s="11"/>
      <c r="B1663" s="18"/>
      <c r="C1663" s="11"/>
      <c r="D1663" s="10"/>
      <c r="E1663" s="11"/>
      <c r="F1663" s="11"/>
      <c r="G1663" s="11"/>
      <c r="H1663" s="11"/>
    </row>
    <row r="1664" spans="1:8">
      <c r="A1664" s="11"/>
      <c r="B1664" s="18"/>
      <c r="C1664" s="11"/>
      <c r="D1664" s="10"/>
      <c r="E1664" s="11"/>
      <c r="F1664" s="11"/>
      <c r="G1664" s="11"/>
      <c r="H1664" s="11"/>
    </row>
    <row r="1665" spans="1:8">
      <c r="A1665" s="11"/>
      <c r="B1665" s="18"/>
      <c r="C1665" s="11"/>
      <c r="D1665" s="10"/>
      <c r="E1665" s="11"/>
      <c r="F1665" s="11"/>
      <c r="G1665" s="11"/>
      <c r="H1665" s="11"/>
    </row>
    <row r="1666" spans="1:8">
      <c r="A1666" s="11"/>
      <c r="B1666" s="18"/>
      <c r="C1666" s="11"/>
      <c r="D1666" s="10"/>
      <c r="E1666" s="11"/>
      <c r="F1666" s="11"/>
      <c r="G1666" s="11"/>
      <c r="H1666" s="11"/>
    </row>
    <row r="1667" spans="1:8">
      <c r="A1667" s="11"/>
      <c r="B1667" s="18"/>
      <c r="C1667" s="11"/>
      <c r="D1667" s="10"/>
      <c r="E1667" s="11"/>
      <c r="F1667" s="11"/>
      <c r="G1667" s="11"/>
      <c r="H1667" s="11"/>
    </row>
    <row r="1668" spans="1:8">
      <c r="A1668" s="11"/>
      <c r="B1668" s="18"/>
      <c r="C1668" s="11"/>
      <c r="D1668" s="10"/>
      <c r="E1668" s="11"/>
      <c r="F1668" s="11"/>
      <c r="G1668" s="11"/>
      <c r="H1668" s="11"/>
    </row>
    <row r="1669" spans="1:8">
      <c r="A1669" s="11"/>
      <c r="B1669" s="18"/>
      <c r="C1669" s="11"/>
      <c r="D1669" s="10"/>
      <c r="E1669" s="11"/>
      <c r="F1669" s="11"/>
      <c r="G1669" s="11"/>
      <c r="H1669" s="11"/>
    </row>
    <row r="1670" spans="1:8">
      <c r="A1670" s="11"/>
      <c r="B1670" s="18"/>
      <c r="C1670" s="11"/>
      <c r="D1670" s="10"/>
      <c r="E1670" s="11"/>
      <c r="F1670" s="11"/>
      <c r="G1670" s="11"/>
      <c r="H1670" s="11"/>
    </row>
    <row r="1671" spans="1:8">
      <c r="A1671" s="11"/>
      <c r="B1671" s="18"/>
      <c r="C1671" s="11"/>
      <c r="D1671" s="10"/>
      <c r="E1671" s="11"/>
      <c r="F1671" s="11"/>
      <c r="G1671" s="11"/>
      <c r="H1671" s="11"/>
    </row>
    <row r="1672" spans="1:8">
      <c r="A1672" s="11"/>
      <c r="B1672" s="18"/>
      <c r="C1672" s="11"/>
      <c r="D1672" s="10"/>
      <c r="E1672" s="11"/>
      <c r="F1672" s="11"/>
      <c r="G1672" s="11"/>
      <c r="H1672" s="11"/>
    </row>
    <row r="1673" spans="1:8">
      <c r="A1673" s="11"/>
      <c r="B1673" s="18"/>
      <c r="C1673" s="11"/>
      <c r="D1673" s="10"/>
      <c r="E1673" s="11"/>
      <c r="F1673" s="11"/>
      <c r="G1673" s="11"/>
      <c r="H1673" s="11"/>
    </row>
    <row r="1674" spans="1:8">
      <c r="A1674" s="11"/>
      <c r="B1674" s="18"/>
      <c r="C1674" s="11"/>
      <c r="D1674" s="10"/>
      <c r="E1674" s="11"/>
      <c r="F1674" s="11"/>
      <c r="G1674" s="11"/>
      <c r="H1674" s="11"/>
    </row>
    <row r="1675" spans="1:8">
      <c r="A1675" s="11"/>
      <c r="B1675" s="18"/>
      <c r="C1675" s="11"/>
      <c r="D1675" s="10"/>
      <c r="E1675" s="11"/>
      <c r="F1675" s="11"/>
      <c r="G1675" s="11"/>
      <c r="H1675" s="11"/>
    </row>
    <row r="1676" spans="1:8">
      <c r="A1676" s="11"/>
      <c r="B1676" s="18"/>
      <c r="C1676" s="11"/>
      <c r="D1676" s="10"/>
      <c r="E1676" s="11"/>
      <c r="F1676" s="11"/>
      <c r="G1676" s="11"/>
      <c r="H1676" s="11"/>
    </row>
    <row r="1677" spans="1:8">
      <c r="A1677" s="11"/>
      <c r="B1677" s="18"/>
      <c r="C1677" s="11"/>
      <c r="D1677" s="10"/>
      <c r="E1677" s="11"/>
      <c r="F1677" s="11"/>
      <c r="G1677" s="11"/>
      <c r="H1677" s="11"/>
    </row>
    <row r="1678" spans="1:8">
      <c r="A1678" s="11"/>
      <c r="B1678" s="18"/>
      <c r="C1678" s="11"/>
      <c r="D1678" s="10"/>
      <c r="E1678" s="11"/>
      <c r="F1678" s="11"/>
      <c r="G1678" s="11"/>
      <c r="H1678" s="11"/>
    </row>
    <row r="1679" spans="1:8">
      <c r="A1679" s="11"/>
      <c r="B1679" s="18"/>
      <c r="C1679" s="11"/>
      <c r="D1679" s="10"/>
      <c r="E1679" s="11"/>
      <c r="F1679" s="11"/>
      <c r="G1679" s="11"/>
      <c r="H1679" s="11"/>
    </row>
    <row r="1680" spans="1:8">
      <c r="A1680" s="11"/>
      <c r="B1680" s="18"/>
      <c r="C1680" s="11"/>
      <c r="D1680" s="10"/>
      <c r="E1680" s="11"/>
      <c r="F1680" s="11"/>
      <c r="G1680" s="11"/>
      <c r="H1680" s="11"/>
    </row>
    <row r="1681" spans="1:8">
      <c r="A1681" s="11"/>
      <c r="B1681" s="18"/>
      <c r="C1681" s="11"/>
      <c r="D1681" s="10"/>
      <c r="E1681" s="11"/>
      <c r="F1681" s="11"/>
      <c r="G1681" s="11"/>
      <c r="H1681" s="11"/>
    </row>
    <row r="1682" spans="1:8">
      <c r="A1682" s="11"/>
      <c r="B1682" s="18"/>
      <c r="C1682" s="11"/>
      <c r="D1682" s="10"/>
      <c r="E1682" s="11"/>
      <c r="F1682" s="11"/>
      <c r="G1682" s="11"/>
      <c r="H1682" s="11"/>
    </row>
    <row r="1683" spans="1:8">
      <c r="A1683" s="11"/>
      <c r="B1683" s="18"/>
      <c r="C1683" s="11"/>
      <c r="D1683" s="10"/>
      <c r="E1683" s="11"/>
      <c r="F1683" s="11"/>
      <c r="G1683" s="11"/>
      <c r="H1683" s="11"/>
    </row>
    <row r="1684" spans="1:8">
      <c r="A1684" s="11"/>
      <c r="B1684" s="18"/>
      <c r="C1684" s="11"/>
      <c r="D1684" s="10"/>
      <c r="E1684" s="11"/>
      <c r="F1684" s="11"/>
      <c r="G1684" s="11"/>
      <c r="H1684" s="11"/>
    </row>
    <row r="1685" spans="1:8">
      <c r="A1685" s="11"/>
      <c r="B1685" s="18"/>
      <c r="C1685" s="11"/>
      <c r="D1685" s="10"/>
      <c r="E1685" s="11"/>
      <c r="F1685" s="11"/>
      <c r="G1685" s="11"/>
      <c r="H1685" s="11"/>
    </row>
    <row r="1686" spans="1:8">
      <c r="A1686" s="11"/>
      <c r="B1686" s="18"/>
      <c r="C1686" s="11"/>
      <c r="D1686" s="10"/>
      <c r="E1686" s="11"/>
      <c r="F1686" s="11"/>
      <c r="G1686" s="11"/>
      <c r="H1686" s="11"/>
    </row>
    <row r="1687" spans="1:8">
      <c r="A1687" s="11"/>
      <c r="B1687" s="18"/>
      <c r="C1687" s="11"/>
      <c r="D1687" s="10"/>
      <c r="E1687" s="11"/>
      <c r="F1687" s="11"/>
      <c r="G1687" s="11"/>
      <c r="H1687" s="11"/>
    </row>
    <row r="1688" spans="1:8">
      <c r="A1688" s="11"/>
      <c r="B1688" s="18"/>
      <c r="C1688" s="11"/>
      <c r="D1688" s="10"/>
      <c r="E1688" s="11"/>
      <c r="F1688" s="11"/>
      <c r="G1688" s="11"/>
      <c r="H1688" s="11"/>
    </row>
    <row r="1689" spans="1:8">
      <c r="A1689" s="11"/>
      <c r="B1689" s="18"/>
      <c r="C1689" s="11"/>
      <c r="D1689" s="10"/>
      <c r="E1689" s="11"/>
      <c r="F1689" s="11"/>
      <c r="G1689" s="11"/>
      <c r="H1689" s="11"/>
    </row>
    <row r="1690" spans="1:8">
      <c r="A1690" s="11"/>
      <c r="B1690" s="18"/>
      <c r="C1690" s="11"/>
      <c r="D1690" s="10"/>
      <c r="E1690" s="11"/>
      <c r="F1690" s="11"/>
      <c r="G1690" s="11"/>
      <c r="H1690" s="11"/>
    </row>
    <row r="1691" spans="1:8">
      <c r="A1691" s="11"/>
      <c r="B1691" s="18"/>
      <c r="C1691" s="11"/>
      <c r="D1691" s="10"/>
      <c r="E1691" s="11"/>
      <c r="F1691" s="11"/>
      <c r="G1691" s="11"/>
      <c r="H1691" s="11"/>
    </row>
    <row r="1692" spans="1:8">
      <c r="A1692" s="11"/>
      <c r="B1692" s="18"/>
      <c r="C1692" s="11"/>
      <c r="D1692" s="10"/>
      <c r="E1692" s="11"/>
      <c r="F1692" s="11"/>
      <c r="G1692" s="11"/>
      <c r="H1692" s="11"/>
    </row>
    <row r="1693" spans="1:8">
      <c r="A1693" s="11">
        <v>71</v>
      </c>
      <c r="B1693" s="18"/>
      <c r="C1693" s="11" t="s">
        <v>712</v>
      </c>
      <c r="D1693" s="10" t="s">
        <v>713</v>
      </c>
      <c r="E1693" s="11" t="s">
        <v>417</v>
      </c>
      <c r="F1693" s="11" t="s">
        <v>504</v>
      </c>
      <c r="G1693" s="11"/>
      <c r="H1693" s="10" t="s">
        <v>714</v>
      </c>
    </row>
    <row r="1694" spans="1:8">
      <c r="A1694" s="11"/>
      <c r="B1694" s="18"/>
      <c r="C1694" s="11"/>
      <c r="D1694" s="10"/>
      <c r="E1694" s="11"/>
      <c r="F1694" s="11"/>
      <c r="G1694" s="11"/>
      <c r="H1694" s="10"/>
    </row>
    <row r="1695" spans="1:8">
      <c r="A1695" s="11"/>
      <c r="B1695" s="18"/>
      <c r="C1695" s="11"/>
      <c r="D1695" s="10"/>
      <c r="E1695" s="11"/>
      <c r="F1695" s="11"/>
      <c r="G1695" s="11"/>
      <c r="H1695" s="10"/>
    </row>
    <row r="1696" spans="1:8">
      <c r="A1696" s="11"/>
      <c r="B1696" s="18"/>
      <c r="C1696" s="11"/>
      <c r="D1696" s="10"/>
      <c r="E1696" s="11"/>
      <c r="F1696" s="11"/>
      <c r="G1696" s="11"/>
      <c r="H1696" s="10"/>
    </row>
    <row r="1697" spans="1:8">
      <c r="A1697" s="11"/>
      <c r="B1697" s="18"/>
      <c r="C1697" s="11"/>
      <c r="D1697" s="10"/>
      <c r="E1697" s="11"/>
      <c r="F1697" s="11"/>
      <c r="G1697" s="11"/>
      <c r="H1697" s="10"/>
    </row>
    <row r="1698" spans="1:8">
      <c r="A1698" s="11">
        <v>72</v>
      </c>
      <c r="B1698" s="18"/>
      <c r="C1698" s="11" t="s">
        <v>715</v>
      </c>
      <c r="D1698" s="10" t="s">
        <v>716</v>
      </c>
      <c r="E1698" s="11" t="s">
        <v>417</v>
      </c>
      <c r="F1698" s="11" t="s">
        <v>504</v>
      </c>
      <c r="G1698" s="11"/>
      <c r="H1698" s="10" t="s">
        <v>670</v>
      </c>
    </row>
    <row r="1699" spans="1:8">
      <c r="A1699" s="11"/>
      <c r="B1699" s="18"/>
      <c r="C1699" s="11"/>
      <c r="D1699" s="10"/>
      <c r="E1699" s="11"/>
      <c r="F1699" s="11"/>
      <c r="G1699" s="11"/>
      <c r="H1699" s="10"/>
    </row>
    <row r="1700" spans="1:8">
      <c r="A1700" s="11"/>
      <c r="B1700" s="18"/>
      <c r="C1700" s="11"/>
      <c r="D1700" s="10"/>
      <c r="E1700" s="11"/>
      <c r="F1700" s="11"/>
      <c r="G1700" s="11"/>
      <c r="H1700" s="10"/>
    </row>
    <row r="1701" spans="1:8">
      <c r="A1701" s="11"/>
      <c r="B1701" s="18"/>
      <c r="C1701" s="11"/>
      <c r="D1701" s="10"/>
      <c r="E1701" s="11"/>
      <c r="F1701" s="11"/>
      <c r="G1701" s="11"/>
      <c r="H1701" s="10"/>
    </row>
    <row r="1702" spans="1:8">
      <c r="A1702" s="11"/>
      <c r="B1702" s="18"/>
      <c r="C1702" s="11"/>
      <c r="D1702" s="10"/>
      <c r="E1702" s="11"/>
      <c r="F1702" s="11"/>
      <c r="G1702" s="11"/>
      <c r="H1702" s="10"/>
    </row>
    <row r="1703" spans="1:8">
      <c r="A1703" s="11"/>
      <c r="B1703" s="18"/>
      <c r="C1703" s="11"/>
      <c r="D1703" s="10"/>
      <c r="E1703" s="11"/>
      <c r="F1703" s="11"/>
      <c r="G1703" s="11"/>
      <c r="H1703" s="10"/>
    </row>
    <row r="1704" spans="1:8">
      <c r="A1704" s="11"/>
      <c r="B1704" s="18"/>
      <c r="C1704" s="11"/>
      <c r="D1704" s="10"/>
      <c r="E1704" s="11"/>
      <c r="F1704" s="11"/>
      <c r="G1704" s="11"/>
      <c r="H1704" s="10"/>
    </row>
    <row r="1705" spans="1:8">
      <c r="A1705" s="11"/>
      <c r="B1705" s="18"/>
      <c r="C1705" s="11"/>
      <c r="D1705" s="10"/>
      <c r="E1705" s="11"/>
      <c r="F1705" s="11"/>
      <c r="G1705" s="11"/>
      <c r="H1705" s="10"/>
    </row>
    <row r="1706" spans="1:8">
      <c r="A1706" s="11"/>
      <c r="B1706" s="18"/>
      <c r="C1706" s="11"/>
      <c r="D1706" s="10"/>
      <c r="E1706" s="11"/>
      <c r="F1706" s="11"/>
      <c r="G1706" s="11"/>
      <c r="H1706" s="10"/>
    </row>
    <row r="1707" spans="1:8">
      <c r="A1707" s="11"/>
      <c r="B1707" s="18"/>
      <c r="C1707" s="11"/>
      <c r="D1707" s="10"/>
      <c r="E1707" s="11"/>
      <c r="F1707" s="11"/>
      <c r="G1707" s="11"/>
      <c r="H1707" s="10"/>
    </row>
    <row r="1708" spans="1:8">
      <c r="A1708" s="11"/>
      <c r="B1708" s="18"/>
      <c r="C1708" s="11"/>
      <c r="D1708" s="10"/>
      <c r="E1708" s="11"/>
      <c r="F1708" s="11"/>
      <c r="G1708" s="11"/>
      <c r="H1708" s="10"/>
    </row>
    <row r="1709" spans="1:8">
      <c r="A1709" s="11"/>
      <c r="B1709" s="18"/>
      <c r="C1709" s="11"/>
      <c r="D1709" s="10"/>
      <c r="E1709" s="11"/>
      <c r="F1709" s="11"/>
      <c r="G1709" s="11"/>
      <c r="H1709" s="10"/>
    </row>
    <row r="1710" spans="1:8">
      <c r="A1710" s="11"/>
      <c r="B1710" s="18"/>
      <c r="C1710" s="11"/>
      <c r="D1710" s="10"/>
      <c r="E1710" s="11"/>
      <c r="F1710" s="11"/>
      <c r="G1710" s="11"/>
      <c r="H1710" s="10"/>
    </row>
    <row r="1711" spans="1:8">
      <c r="A1711" s="11"/>
      <c r="B1711" s="18"/>
      <c r="C1711" s="11"/>
      <c r="D1711" s="10"/>
      <c r="E1711" s="11"/>
      <c r="F1711" s="11"/>
      <c r="G1711" s="11"/>
      <c r="H1711" s="10"/>
    </row>
    <row r="1712" spans="1:8">
      <c r="A1712" s="11"/>
      <c r="B1712" s="18"/>
      <c r="C1712" s="11"/>
      <c r="D1712" s="10"/>
      <c r="E1712" s="11"/>
      <c r="F1712" s="11"/>
      <c r="G1712" s="11"/>
      <c r="H1712" s="10"/>
    </row>
    <row r="1713" spans="1:8">
      <c r="A1713" s="11"/>
      <c r="B1713" s="18"/>
      <c r="C1713" s="11"/>
      <c r="D1713" s="10"/>
      <c r="E1713" s="11"/>
      <c r="F1713" s="11"/>
      <c r="G1713" s="11"/>
      <c r="H1713" s="10"/>
    </row>
    <row r="1714" spans="1:8">
      <c r="A1714" s="11"/>
      <c r="B1714" s="18"/>
      <c r="C1714" s="11"/>
      <c r="D1714" s="10"/>
      <c r="E1714" s="11"/>
      <c r="F1714" s="11"/>
      <c r="G1714" s="11"/>
      <c r="H1714" s="10"/>
    </row>
    <row r="1715" spans="1:8">
      <c r="A1715" s="11"/>
      <c r="B1715" s="18"/>
      <c r="C1715" s="11"/>
      <c r="D1715" s="10"/>
      <c r="E1715" s="11"/>
      <c r="F1715" s="11"/>
      <c r="G1715" s="11"/>
      <c r="H1715" s="10"/>
    </row>
    <row r="1716" spans="1:8">
      <c r="A1716" s="17">
        <v>73</v>
      </c>
      <c r="B1716" s="18"/>
      <c r="C1716" s="17" t="s">
        <v>717</v>
      </c>
      <c r="D1716" s="10" t="s">
        <v>718</v>
      </c>
      <c r="E1716" s="11" t="s">
        <v>417</v>
      </c>
      <c r="F1716" s="11" t="s">
        <v>504</v>
      </c>
      <c r="G1716" s="11"/>
      <c r="H1716" s="11" t="s">
        <v>714</v>
      </c>
    </row>
    <row r="1717" spans="1:8">
      <c r="A1717" s="18"/>
      <c r="B1717" s="18"/>
      <c r="C1717" s="18"/>
      <c r="D1717" s="10"/>
      <c r="E1717" s="11"/>
      <c r="F1717" s="11"/>
      <c r="G1717" s="11"/>
      <c r="H1717" s="11"/>
    </row>
    <row r="1718" spans="1:8">
      <c r="A1718" s="18"/>
      <c r="B1718" s="18"/>
      <c r="C1718" s="18"/>
      <c r="D1718" s="10"/>
      <c r="E1718" s="11"/>
      <c r="F1718" s="11"/>
      <c r="G1718" s="11"/>
      <c r="H1718" s="11"/>
    </row>
    <row r="1719" spans="1:8">
      <c r="A1719" s="18"/>
      <c r="B1719" s="18"/>
      <c r="C1719" s="18"/>
      <c r="D1719" s="10"/>
      <c r="E1719" s="11" t="s">
        <v>417</v>
      </c>
      <c r="F1719" s="11" t="s">
        <v>504</v>
      </c>
      <c r="G1719" s="11"/>
      <c r="H1719" s="11" t="s">
        <v>714</v>
      </c>
    </row>
    <row r="1720" spans="1:8">
      <c r="A1720" s="18"/>
      <c r="B1720" s="18"/>
      <c r="C1720" s="18"/>
      <c r="D1720" s="10"/>
      <c r="E1720" s="11"/>
      <c r="F1720" s="11"/>
      <c r="G1720" s="11"/>
      <c r="H1720" s="11"/>
    </row>
    <row r="1721" spans="1:8">
      <c r="A1721" s="18"/>
      <c r="B1721" s="18"/>
      <c r="C1721" s="18"/>
      <c r="D1721" s="10"/>
      <c r="E1721" s="11"/>
      <c r="F1721" s="11"/>
      <c r="G1721" s="11"/>
      <c r="H1721" s="11"/>
    </row>
    <row r="1722" spans="1:8">
      <c r="A1722" s="19"/>
      <c r="B1722" s="19"/>
      <c r="C1722" s="19"/>
      <c r="D1722" s="10"/>
      <c r="E1722" s="11"/>
      <c r="F1722" s="11"/>
      <c r="G1722" s="11"/>
      <c r="H1722" s="11"/>
    </row>
    <row r="1723" spans="1:8">
      <c r="A1723" s="11"/>
      <c r="B1723" s="11"/>
      <c r="C1723" s="11" t="s">
        <v>719</v>
      </c>
      <c r="D1723" s="11"/>
      <c r="E1723" s="11"/>
      <c r="F1723" s="11" t="s">
        <v>371</v>
      </c>
      <c r="G1723" s="11"/>
      <c r="H1723" s="10" t="s">
        <v>371</v>
      </c>
    </row>
    <row r="1724" spans="1:8">
      <c r="A1724" s="11"/>
      <c r="B1724" s="11"/>
      <c r="C1724" s="11"/>
      <c r="D1724" s="11"/>
      <c r="E1724" s="11"/>
      <c r="F1724" s="11"/>
      <c r="G1724" s="11"/>
      <c r="H1724" s="10"/>
    </row>
    <row r="1725" spans="1:8">
      <c r="A1725" s="11"/>
      <c r="B1725" s="11"/>
      <c r="C1725" s="11"/>
      <c r="D1725" s="11"/>
      <c r="E1725" s="11"/>
      <c r="F1725" s="11"/>
      <c r="G1725" s="11"/>
      <c r="H1725" s="10"/>
    </row>
    <row r="1726" spans="1:8">
      <c r="A1726" s="11">
        <v>74</v>
      </c>
      <c r="B1726" s="11" t="s">
        <v>719</v>
      </c>
      <c r="C1726" s="11" t="s">
        <v>720</v>
      </c>
      <c r="D1726" s="10" t="s">
        <v>721</v>
      </c>
      <c r="E1726" s="11" t="s">
        <v>624</v>
      </c>
      <c r="F1726" s="11" t="s">
        <v>509</v>
      </c>
      <c r="G1726" s="11"/>
      <c r="H1726" s="10" t="s">
        <v>526</v>
      </c>
    </row>
    <row r="1727" spans="1:8">
      <c r="A1727" s="11"/>
      <c r="B1727" s="11"/>
      <c r="C1727" s="11"/>
      <c r="D1727" s="10"/>
      <c r="E1727" s="11"/>
      <c r="F1727" s="11"/>
      <c r="G1727" s="11"/>
      <c r="H1727" s="10"/>
    </row>
    <row r="1728" spans="1:8">
      <c r="A1728" s="11"/>
      <c r="B1728" s="11"/>
      <c r="C1728" s="11"/>
      <c r="D1728" s="10"/>
      <c r="E1728" s="11"/>
      <c r="F1728" s="11"/>
      <c r="G1728" s="11"/>
      <c r="H1728" s="10"/>
    </row>
    <row r="1729" spans="1:8">
      <c r="A1729" s="11"/>
      <c r="B1729" s="11"/>
      <c r="C1729" s="11"/>
      <c r="D1729" s="10"/>
      <c r="E1729" s="11"/>
      <c r="F1729" s="11"/>
      <c r="G1729" s="11"/>
      <c r="H1729" s="10"/>
    </row>
    <row r="1730" spans="1:8">
      <c r="A1730" s="11"/>
      <c r="B1730" s="11"/>
      <c r="C1730" s="11"/>
      <c r="D1730" s="10"/>
      <c r="E1730" s="11"/>
      <c r="F1730" s="11"/>
      <c r="G1730" s="11"/>
      <c r="H1730" s="10"/>
    </row>
    <row r="1731" spans="1:8">
      <c r="A1731" s="11"/>
      <c r="B1731" s="11"/>
      <c r="C1731" s="11"/>
      <c r="D1731" s="10"/>
      <c r="E1731" s="11"/>
      <c r="F1731" s="11"/>
      <c r="G1731" s="11"/>
      <c r="H1731" s="10"/>
    </row>
    <row r="1732" spans="1:8">
      <c r="A1732" s="11"/>
      <c r="B1732" s="11"/>
      <c r="C1732" s="11"/>
      <c r="D1732" s="10"/>
      <c r="E1732" s="11"/>
      <c r="F1732" s="11"/>
      <c r="G1732" s="11"/>
      <c r="H1732" s="10"/>
    </row>
    <row r="1733" spans="1:8">
      <c r="A1733" s="11"/>
      <c r="B1733" s="11"/>
      <c r="C1733" s="11"/>
      <c r="D1733" s="10"/>
      <c r="E1733" s="11"/>
      <c r="F1733" s="11"/>
      <c r="G1733" s="11"/>
      <c r="H1733" s="10"/>
    </row>
    <row r="1734" spans="1:8">
      <c r="A1734" s="11"/>
      <c r="B1734" s="11"/>
      <c r="C1734" s="11"/>
      <c r="D1734" s="10"/>
      <c r="E1734" s="11"/>
      <c r="F1734" s="11"/>
      <c r="G1734" s="11"/>
      <c r="H1734" s="10"/>
    </row>
    <row r="1735" spans="1:8">
      <c r="A1735" s="11"/>
      <c r="B1735" s="11"/>
      <c r="C1735" s="11"/>
      <c r="D1735" s="10"/>
      <c r="E1735" s="11"/>
      <c r="F1735" s="11"/>
      <c r="G1735" s="11"/>
      <c r="H1735" s="10"/>
    </row>
    <row r="1736" spans="1:8">
      <c r="A1736" s="11"/>
      <c r="B1736" s="11"/>
      <c r="C1736" s="11"/>
      <c r="D1736" s="10"/>
      <c r="E1736" s="11"/>
      <c r="F1736" s="11"/>
      <c r="G1736" s="11"/>
      <c r="H1736" s="10"/>
    </row>
    <row r="1737" spans="1:8">
      <c r="A1737" s="11"/>
      <c r="B1737" s="11"/>
      <c r="C1737" s="11"/>
      <c r="D1737" s="10"/>
      <c r="E1737" s="11"/>
      <c r="F1737" s="11"/>
      <c r="G1737" s="11"/>
      <c r="H1737" s="10"/>
    </row>
    <row r="1738" spans="1:8">
      <c r="A1738" s="11"/>
      <c r="B1738" s="11"/>
      <c r="C1738" s="11"/>
      <c r="D1738" s="10"/>
      <c r="E1738" s="11"/>
      <c r="F1738" s="11"/>
      <c r="G1738" s="11"/>
      <c r="H1738" s="10"/>
    </row>
    <row r="1739" spans="1:8">
      <c r="A1739" s="11"/>
      <c r="B1739" s="11"/>
      <c r="C1739" s="11"/>
      <c r="D1739" s="10"/>
      <c r="E1739" s="11"/>
      <c r="F1739" s="11"/>
      <c r="G1739" s="11"/>
      <c r="H1739" s="10"/>
    </row>
    <row r="1740" spans="1:8">
      <c r="A1740" s="11">
        <v>75</v>
      </c>
      <c r="B1740" s="11"/>
      <c r="C1740" s="11" t="s">
        <v>722</v>
      </c>
      <c r="D1740" s="10" t="s">
        <v>723</v>
      </c>
      <c r="E1740" s="11" t="s">
        <v>724</v>
      </c>
      <c r="F1740" s="11" t="s">
        <v>522</v>
      </c>
      <c r="G1740" s="11"/>
      <c r="H1740" s="10" t="s">
        <v>526</v>
      </c>
    </row>
    <row r="1741" spans="1:8">
      <c r="A1741" s="11"/>
      <c r="B1741" s="11"/>
      <c r="C1741" s="11"/>
      <c r="D1741" s="10"/>
      <c r="E1741" s="11"/>
      <c r="F1741" s="11"/>
      <c r="G1741" s="11"/>
      <c r="H1741" s="10"/>
    </row>
    <row r="1742" spans="1:8">
      <c r="A1742" s="11"/>
      <c r="B1742" s="11"/>
      <c r="C1742" s="11"/>
      <c r="D1742" s="10"/>
      <c r="E1742" s="11"/>
      <c r="F1742" s="11"/>
      <c r="G1742" s="11"/>
      <c r="H1742" s="10"/>
    </row>
    <row r="1743" spans="1:8">
      <c r="A1743" s="11"/>
      <c r="B1743" s="11"/>
      <c r="C1743" s="11"/>
      <c r="D1743" s="10"/>
      <c r="E1743" s="11"/>
      <c r="F1743" s="11"/>
      <c r="G1743" s="11"/>
      <c r="H1743" s="10"/>
    </row>
    <row r="1744" spans="1:8">
      <c r="A1744" s="11"/>
      <c r="B1744" s="11"/>
      <c r="C1744" s="11"/>
      <c r="D1744" s="10"/>
      <c r="E1744" s="11"/>
      <c r="F1744" s="11"/>
      <c r="G1744" s="11"/>
      <c r="H1744" s="10"/>
    </row>
    <row r="1745" spans="1:8">
      <c r="A1745" s="11"/>
      <c r="B1745" s="11"/>
      <c r="C1745" s="11"/>
      <c r="D1745" s="10"/>
      <c r="E1745" s="11"/>
      <c r="F1745" s="11"/>
      <c r="G1745" s="11"/>
      <c r="H1745" s="10"/>
    </row>
    <row r="1746" spans="1:8">
      <c r="A1746" s="11"/>
      <c r="B1746" s="11"/>
      <c r="C1746" s="11"/>
      <c r="D1746" s="10"/>
      <c r="E1746" s="11"/>
      <c r="F1746" s="11"/>
      <c r="G1746" s="11"/>
      <c r="H1746" s="10"/>
    </row>
    <row r="1747" spans="1:8">
      <c r="A1747" s="11"/>
      <c r="B1747" s="11"/>
      <c r="C1747" s="11"/>
      <c r="D1747" s="10"/>
      <c r="E1747" s="11"/>
      <c r="F1747" s="11"/>
      <c r="G1747" s="11"/>
      <c r="H1747" s="10"/>
    </row>
    <row r="1748" spans="1:8">
      <c r="A1748" s="11"/>
      <c r="B1748" s="11"/>
      <c r="C1748" s="11"/>
      <c r="D1748" s="10"/>
      <c r="E1748" s="11"/>
      <c r="F1748" s="11"/>
      <c r="G1748" s="11"/>
      <c r="H1748" s="10"/>
    </row>
    <row r="1749" spans="1:8">
      <c r="A1749" s="11"/>
      <c r="B1749" s="11"/>
      <c r="C1749" s="11" t="s">
        <v>725</v>
      </c>
      <c r="D1749" s="11"/>
      <c r="E1749" s="11"/>
      <c r="F1749" s="11" t="s">
        <v>371</v>
      </c>
      <c r="G1749" s="11"/>
      <c r="H1749" s="10" t="s">
        <v>371</v>
      </c>
    </row>
    <row r="1750" spans="1:8">
      <c r="A1750" s="11"/>
      <c r="B1750" s="11"/>
      <c r="C1750" s="11"/>
      <c r="D1750" s="11"/>
      <c r="E1750" s="11"/>
      <c r="F1750" s="11"/>
      <c r="G1750" s="11"/>
      <c r="H1750" s="10"/>
    </row>
    <row r="1751" spans="1:8">
      <c r="A1751" s="11">
        <v>76</v>
      </c>
      <c r="B1751" s="11" t="s">
        <v>725</v>
      </c>
      <c r="C1751" s="11" t="s">
        <v>726</v>
      </c>
      <c r="D1751" s="10" t="s">
        <v>727</v>
      </c>
      <c r="E1751" s="11" t="s">
        <v>532</v>
      </c>
      <c r="F1751" s="11" t="s">
        <v>583</v>
      </c>
      <c r="G1751" s="11"/>
      <c r="H1751" s="11" t="s">
        <v>728</v>
      </c>
    </row>
    <row r="1752" spans="1:8">
      <c r="A1752" s="11"/>
      <c r="B1752" s="11"/>
      <c r="C1752" s="11"/>
      <c r="D1752" s="10"/>
      <c r="E1752" s="11"/>
      <c r="F1752" s="11"/>
      <c r="G1752" s="11"/>
      <c r="H1752" s="11"/>
    </row>
    <row r="1753" spans="1:8">
      <c r="A1753" s="11"/>
      <c r="B1753" s="11"/>
      <c r="C1753" s="11"/>
      <c r="D1753" s="10"/>
      <c r="E1753" s="11"/>
      <c r="F1753" s="11"/>
      <c r="G1753" s="11"/>
      <c r="H1753" s="11"/>
    </row>
    <row r="1754" spans="1:8">
      <c r="A1754" s="11"/>
      <c r="B1754" s="11"/>
      <c r="C1754" s="11"/>
      <c r="D1754" s="10"/>
      <c r="E1754" s="11"/>
      <c r="F1754" s="11"/>
      <c r="G1754" s="11"/>
      <c r="H1754" s="11"/>
    </row>
    <row r="1755" spans="1:8">
      <c r="A1755" s="11"/>
      <c r="B1755" s="11"/>
      <c r="C1755" s="11"/>
      <c r="D1755" s="10"/>
      <c r="E1755" s="11"/>
      <c r="F1755" s="11"/>
      <c r="G1755" s="11"/>
      <c r="H1755" s="11"/>
    </row>
    <row r="1756" spans="1:8">
      <c r="A1756" s="11"/>
      <c r="B1756" s="11"/>
      <c r="C1756" s="11"/>
      <c r="D1756" s="10"/>
      <c r="E1756" s="11"/>
      <c r="F1756" s="11"/>
      <c r="G1756" s="11"/>
      <c r="H1756" s="11"/>
    </row>
    <row r="1757" spans="1:8">
      <c r="A1757" s="11"/>
      <c r="B1757" s="11"/>
      <c r="C1757" s="11"/>
      <c r="D1757" s="10"/>
      <c r="E1757" s="11"/>
      <c r="F1757" s="11"/>
      <c r="G1757" s="11"/>
      <c r="H1757" s="11"/>
    </row>
    <row r="1758" spans="1:8">
      <c r="A1758" s="11"/>
      <c r="B1758" s="11"/>
      <c r="C1758" s="11"/>
      <c r="D1758" s="10"/>
      <c r="E1758" s="11"/>
      <c r="F1758" s="11"/>
      <c r="G1758" s="11"/>
      <c r="H1758" s="11"/>
    </row>
    <row r="1759" spans="1:8">
      <c r="A1759" s="11"/>
      <c r="B1759" s="11"/>
      <c r="C1759" s="11"/>
      <c r="D1759" s="10"/>
      <c r="E1759" s="11"/>
      <c r="F1759" s="11"/>
      <c r="G1759" s="11"/>
      <c r="H1759" s="11"/>
    </row>
    <row r="1760" spans="1:8">
      <c r="A1760" s="11"/>
      <c r="B1760" s="11"/>
      <c r="C1760" s="11"/>
      <c r="D1760" s="10"/>
      <c r="E1760" s="11"/>
      <c r="F1760" s="11"/>
      <c r="G1760" s="11"/>
      <c r="H1760" s="11"/>
    </row>
    <row r="1761" spans="1:8">
      <c r="A1761" s="11"/>
      <c r="B1761" s="11"/>
      <c r="C1761" s="11"/>
      <c r="D1761" s="10"/>
      <c r="E1761" s="11"/>
      <c r="F1761" s="11"/>
      <c r="G1761" s="11"/>
      <c r="H1761" s="11"/>
    </row>
    <row r="1762" spans="1:8">
      <c r="A1762" s="11"/>
      <c r="B1762" s="11"/>
      <c r="C1762" s="11"/>
      <c r="D1762" s="10"/>
      <c r="E1762" s="11"/>
      <c r="F1762" s="11"/>
      <c r="G1762" s="11"/>
      <c r="H1762" s="11"/>
    </row>
    <row r="1763" spans="1:8">
      <c r="A1763" s="11"/>
      <c r="B1763" s="11"/>
      <c r="C1763" s="11"/>
      <c r="D1763" s="10"/>
      <c r="E1763" s="11"/>
      <c r="F1763" s="11"/>
      <c r="G1763" s="11"/>
      <c r="H1763" s="11"/>
    </row>
    <row r="1764" spans="1:8">
      <c r="A1764" s="11"/>
      <c r="B1764" s="11"/>
      <c r="C1764" s="11"/>
      <c r="D1764" s="10"/>
      <c r="E1764" s="11"/>
      <c r="F1764" s="11"/>
      <c r="G1764" s="11"/>
      <c r="H1764" s="11"/>
    </row>
    <row r="1765" spans="1:8">
      <c r="A1765" s="11"/>
      <c r="B1765" s="11"/>
      <c r="C1765" s="11"/>
      <c r="D1765" s="10"/>
      <c r="E1765" s="11"/>
      <c r="F1765" s="11"/>
      <c r="G1765" s="11"/>
      <c r="H1765" s="11"/>
    </row>
    <row r="1766" spans="1:8">
      <c r="A1766" s="11"/>
      <c r="B1766" s="11"/>
      <c r="C1766" s="11"/>
      <c r="D1766" s="10"/>
      <c r="E1766" s="11"/>
      <c r="F1766" s="11"/>
      <c r="G1766" s="11"/>
      <c r="H1766" s="11"/>
    </row>
    <row r="1767" spans="1:8">
      <c r="A1767" s="11"/>
      <c r="B1767" s="11"/>
      <c r="C1767" s="11"/>
      <c r="D1767" s="10"/>
      <c r="E1767" s="11"/>
      <c r="F1767" s="11"/>
      <c r="G1767" s="11"/>
      <c r="H1767" s="11"/>
    </row>
    <row r="1768" spans="1:8">
      <c r="A1768" s="11"/>
      <c r="B1768" s="11"/>
      <c r="C1768" s="11"/>
      <c r="D1768" s="10"/>
      <c r="E1768" s="11"/>
      <c r="F1768" s="11"/>
      <c r="G1768" s="11"/>
      <c r="H1768" s="11"/>
    </row>
    <row r="1769" spans="1:8">
      <c r="A1769" s="11"/>
      <c r="B1769" s="11"/>
      <c r="C1769" s="11"/>
      <c r="D1769" s="10"/>
      <c r="E1769" s="11"/>
      <c r="F1769" s="11"/>
      <c r="G1769" s="11"/>
      <c r="H1769" s="11"/>
    </row>
    <row r="1770" spans="1:8">
      <c r="A1770" s="11"/>
      <c r="B1770" s="11"/>
      <c r="C1770" s="11"/>
      <c r="D1770" s="10"/>
      <c r="E1770" s="11"/>
      <c r="F1770" s="11"/>
      <c r="G1770" s="11"/>
      <c r="H1770" s="11"/>
    </row>
    <row r="1771" spans="1:8">
      <c r="A1771" s="11"/>
      <c r="B1771" s="11"/>
      <c r="C1771" s="11"/>
      <c r="D1771" s="10"/>
      <c r="E1771" s="11"/>
      <c r="F1771" s="11"/>
      <c r="G1771" s="11"/>
      <c r="H1771" s="11"/>
    </row>
    <row r="1772" spans="1:8">
      <c r="A1772" s="11"/>
      <c r="B1772" s="11"/>
      <c r="C1772" s="11"/>
      <c r="D1772" s="10"/>
      <c r="E1772" s="11"/>
      <c r="F1772" s="11"/>
      <c r="G1772" s="11"/>
      <c r="H1772" s="11"/>
    </row>
    <row r="1773" spans="1:8">
      <c r="A1773" s="11"/>
      <c r="B1773" s="11"/>
      <c r="C1773" s="11"/>
      <c r="D1773" s="10"/>
      <c r="E1773" s="11"/>
      <c r="F1773" s="11"/>
      <c r="G1773" s="11"/>
      <c r="H1773" s="11"/>
    </row>
    <row r="1774" spans="1:8">
      <c r="A1774" s="11"/>
      <c r="B1774" s="11"/>
      <c r="C1774" s="11"/>
      <c r="D1774" s="10"/>
      <c r="E1774" s="11"/>
      <c r="F1774" s="11"/>
      <c r="G1774" s="11"/>
      <c r="H1774" s="11"/>
    </row>
    <row r="1775" spans="1:8">
      <c r="A1775" s="11"/>
      <c r="B1775" s="11"/>
      <c r="C1775" s="11"/>
      <c r="D1775" s="10"/>
      <c r="E1775" s="11"/>
      <c r="F1775" s="11"/>
      <c r="G1775" s="11"/>
      <c r="H1775" s="11"/>
    </row>
    <row r="1776" spans="1:8">
      <c r="A1776" s="11"/>
      <c r="B1776" s="11"/>
      <c r="C1776" s="11"/>
      <c r="D1776" s="10"/>
      <c r="E1776" s="11"/>
      <c r="F1776" s="11"/>
      <c r="G1776" s="11"/>
      <c r="H1776" s="11"/>
    </row>
    <row r="1777" spans="1:8">
      <c r="A1777" s="11"/>
      <c r="B1777" s="11"/>
      <c r="C1777" s="11"/>
      <c r="D1777" s="10"/>
      <c r="E1777" s="11"/>
      <c r="F1777" s="11"/>
      <c r="G1777" s="11"/>
      <c r="H1777" s="11"/>
    </row>
    <row r="1778" spans="1:8">
      <c r="A1778" s="11"/>
      <c r="B1778" s="11"/>
      <c r="C1778" s="11"/>
      <c r="D1778" s="10"/>
      <c r="E1778" s="11"/>
      <c r="F1778" s="11"/>
      <c r="G1778" s="11"/>
      <c r="H1778" s="11"/>
    </row>
    <row r="1779" spans="1:8">
      <c r="A1779" s="11"/>
      <c r="B1779" s="11"/>
      <c r="C1779" s="11"/>
      <c r="D1779" s="10"/>
      <c r="E1779" s="11"/>
      <c r="F1779" s="11"/>
      <c r="G1779" s="11"/>
      <c r="H1779" s="11"/>
    </row>
    <row r="1780" spans="1:8">
      <c r="A1780" s="11"/>
      <c r="B1780" s="11"/>
      <c r="C1780" s="11"/>
      <c r="D1780" s="10"/>
      <c r="E1780" s="11"/>
      <c r="F1780" s="11"/>
      <c r="G1780" s="11"/>
      <c r="H1780" s="11"/>
    </row>
    <row r="1781" spans="1:8">
      <c r="A1781" s="11"/>
      <c r="B1781" s="11"/>
      <c r="C1781" s="11"/>
      <c r="D1781" s="10"/>
      <c r="E1781" s="11"/>
      <c r="F1781" s="11"/>
      <c r="G1781" s="11"/>
      <c r="H1781" s="11"/>
    </row>
    <row r="1782" spans="1:8">
      <c r="A1782" s="11"/>
      <c r="B1782" s="11"/>
      <c r="C1782" s="11"/>
      <c r="D1782" s="10"/>
      <c r="E1782" s="11"/>
      <c r="F1782" s="11"/>
      <c r="G1782" s="11"/>
      <c r="H1782" s="11"/>
    </row>
    <row r="1783" spans="1:8">
      <c r="A1783" s="11"/>
      <c r="B1783" s="11"/>
      <c r="C1783" s="11"/>
      <c r="D1783" s="10"/>
      <c r="E1783" s="11"/>
      <c r="F1783" s="11"/>
      <c r="G1783" s="11"/>
      <c r="H1783" s="11"/>
    </row>
    <row r="1784" spans="1:8">
      <c r="A1784" s="11">
        <v>76</v>
      </c>
      <c r="B1784" s="11" t="s">
        <v>725</v>
      </c>
      <c r="C1784" s="11" t="s">
        <v>726</v>
      </c>
      <c r="D1784" s="22"/>
      <c r="E1784" s="17" t="s">
        <v>532</v>
      </c>
      <c r="F1784" s="17" t="s">
        <v>583</v>
      </c>
      <c r="G1784" s="17"/>
      <c r="H1784" s="17" t="s">
        <v>728</v>
      </c>
    </row>
    <row r="1785" spans="1:8">
      <c r="A1785" s="11"/>
      <c r="B1785" s="11"/>
      <c r="C1785" s="11"/>
      <c r="D1785" s="22"/>
      <c r="E1785" s="18"/>
      <c r="F1785" s="18"/>
      <c r="G1785" s="18"/>
      <c r="H1785" s="18"/>
    </row>
    <row r="1786" spans="1:8">
      <c r="A1786" s="11"/>
      <c r="B1786" s="11"/>
      <c r="C1786" s="11"/>
      <c r="D1786" s="22"/>
      <c r="E1786" s="18"/>
      <c r="F1786" s="18"/>
      <c r="G1786" s="18"/>
      <c r="H1786" s="18"/>
    </row>
    <row r="1787" spans="1:8">
      <c r="A1787" s="11"/>
      <c r="B1787" s="11"/>
      <c r="C1787" s="11"/>
      <c r="D1787" s="22"/>
      <c r="E1787" s="18"/>
      <c r="F1787" s="18"/>
      <c r="G1787" s="18"/>
      <c r="H1787" s="18"/>
    </row>
    <row r="1788" spans="1:8">
      <c r="A1788" s="11"/>
      <c r="B1788" s="11"/>
      <c r="C1788" s="11"/>
      <c r="D1788" s="22"/>
      <c r="E1788" s="18"/>
      <c r="F1788" s="18"/>
      <c r="G1788" s="18"/>
      <c r="H1788" s="18"/>
    </row>
    <row r="1789" spans="1:8">
      <c r="A1789" s="11"/>
      <c r="B1789" s="11"/>
      <c r="C1789" s="11"/>
      <c r="D1789" s="22"/>
      <c r="E1789" s="18"/>
      <c r="F1789" s="18"/>
      <c r="G1789" s="18"/>
      <c r="H1789" s="18"/>
    </row>
    <row r="1790" spans="1:8">
      <c r="A1790" s="11"/>
      <c r="B1790" s="11"/>
      <c r="C1790" s="11"/>
      <c r="D1790" s="22"/>
      <c r="E1790" s="18"/>
      <c r="F1790" s="18"/>
      <c r="G1790" s="18"/>
      <c r="H1790" s="18"/>
    </row>
    <row r="1791" spans="1:8">
      <c r="A1791" s="11"/>
      <c r="B1791" s="11"/>
      <c r="C1791" s="11"/>
      <c r="D1791" s="22"/>
      <c r="E1791" s="18"/>
      <c r="F1791" s="18"/>
      <c r="G1791" s="18"/>
      <c r="H1791" s="18"/>
    </row>
    <row r="1792" spans="1:8">
      <c r="A1792" s="11"/>
      <c r="B1792" s="11"/>
      <c r="C1792" s="11"/>
      <c r="D1792" s="22"/>
      <c r="E1792" s="18"/>
      <c r="F1792" s="18"/>
      <c r="G1792" s="18"/>
      <c r="H1792" s="18"/>
    </row>
    <row r="1793" spans="1:8">
      <c r="A1793" s="11"/>
      <c r="B1793" s="11"/>
      <c r="C1793" s="11"/>
      <c r="D1793" s="22"/>
      <c r="E1793" s="18"/>
      <c r="F1793" s="18"/>
      <c r="G1793" s="18"/>
      <c r="H1793" s="18"/>
    </row>
    <row r="1794" spans="1:8">
      <c r="A1794" s="11"/>
      <c r="B1794" s="11"/>
      <c r="C1794" s="11"/>
      <c r="D1794" s="22"/>
      <c r="E1794" s="18"/>
      <c r="F1794" s="18"/>
      <c r="G1794" s="18"/>
      <c r="H1794" s="18"/>
    </row>
    <row r="1795" spans="1:8">
      <c r="A1795" s="11"/>
      <c r="B1795" s="11"/>
      <c r="C1795" s="11"/>
      <c r="D1795" s="22"/>
      <c r="E1795" s="18"/>
      <c r="F1795" s="18"/>
      <c r="G1795" s="18"/>
      <c r="H1795" s="18"/>
    </row>
    <row r="1796" spans="1:8">
      <c r="A1796" s="11"/>
      <c r="B1796" s="11"/>
      <c r="C1796" s="11"/>
      <c r="D1796" s="22"/>
      <c r="E1796" s="18"/>
      <c r="F1796" s="18"/>
      <c r="G1796" s="18"/>
      <c r="H1796" s="18"/>
    </row>
    <row r="1797" spans="1:8">
      <c r="A1797" s="11"/>
      <c r="B1797" s="11"/>
      <c r="C1797" s="11"/>
      <c r="D1797" s="22"/>
      <c r="E1797" s="18"/>
      <c r="F1797" s="18"/>
      <c r="G1797" s="18"/>
      <c r="H1797" s="18"/>
    </row>
    <row r="1798" spans="1:8">
      <c r="A1798" s="11"/>
      <c r="B1798" s="11"/>
      <c r="C1798" s="11"/>
      <c r="D1798" s="22"/>
      <c r="E1798" s="18"/>
      <c r="F1798" s="18"/>
      <c r="G1798" s="18"/>
      <c r="H1798" s="18"/>
    </row>
    <row r="1799" spans="1:8">
      <c r="A1799" s="11"/>
      <c r="B1799" s="11"/>
      <c r="C1799" s="11"/>
      <c r="D1799" s="22"/>
      <c r="E1799" s="18"/>
      <c r="F1799" s="18"/>
      <c r="G1799" s="18"/>
      <c r="H1799" s="18"/>
    </row>
    <row r="1800" spans="1:8">
      <c r="A1800" s="11"/>
      <c r="B1800" s="11"/>
      <c r="C1800" s="11"/>
      <c r="D1800" s="22"/>
      <c r="E1800" s="18"/>
      <c r="F1800" s="18"/>
      <c r="G1800" s="18"/>
      <c r="H1800" s="18"/>
    </row>
    <row r="1801" spans="1:8">
      <c r="A1801" s="11"/>
      <c r="B1801" s="11"/>
      <c r="C1801" s="11"/>
      <c r="D1801" s="22"/>
      <c r="E1801" s="19"/>
      <c r="F1801" s="19"/>
      <c r="G1801" s="19"/>
      <c r="H1801" s="19"/>
    </row>
    <row r="1802" spans="1:8">
      <c r="A1802" s="11">
        <v>77</v>
      </c>
      <c r="B1802" s="11"/>
      <c r="C1802" s="11" t="s">
        <v>729</v>
      </c>
      <c r="D1802" s="22" t="s">
        <v>730</v>
      </c>
      <c r="E1802" s="11" t="s">
        <v>532</v>
      </c>
      <c r="F1802" s="11" t="s">
        <v>131</v>
      </c>
      <c r="G1802" s="11"/>
      <c r="H1802" s="10" t="s">
        <v>731</v>
      </c>
    </row>
    <row r="1803" spans="1:8">
      <c r="A1803" s="11"/>
      <c r="B1803" s="11"/>
      <c r="C1803" s="11"/>
      <c r="D1803" s="22"/>
      <c r="E1803" s="11"/>
      <c r="F1803" s="11"/>
      <c r="G1803" s="11"/>
      <c r="H1803" s="10"/>
    </row>
    <row r="1804" spans="1:8">
      <c r="A1804" s="11"/>
      <c r="B1804" s="11"/>
      <c r="C1804" s="11"/>
      <c r="D1804" s="22"/>
      <c r="E1804" s="11"/>
      <c r="F1804" s="11"/>
      <c r="G1804" s="11"/>
      <c r="H1804" s="10"/>
    </row>
    <row r="1805" spans="1:8">
      <c r="A1805" s="11"/>
      <c r="B1805" s="11"/>
      <c r="C1805" s="11"/>
      <c r="D1805" s="22"/>
      <c r="E1805" s="11"/>
      <c r="F1805" s="11"/>
      <c r="G1805" s="11"/>
      <c r="H1805" s="10"/>
    </row>
    <row r="1806" spans="1:8">
      <c r="A1806" s="11"/>
      <c r="B1806" s="11"/>
      <c r="C1806" s="11"/>
      <c r="D1806" s="22"/>
      <c r="E1806" s="11"/>
      <c r="F1806" s="11"/>
      <c r="G1806" s="11"/>
      <c r="H1806" s="10"/>
    </row>
    <row r="1807" ht="18" customHeight="1" spans="1:8">
      <c r="A1807" s="11"/>
      <c r="B1807" s="11"/>
      <c r="C1807" s="11"/>
      <c r="D1807" s="22"/>
      <c r="E1807" s="11"/>
      <c r="F1807" s="11"/>
      <c r="G1807" s="11"/>
      <c r="H1807" s="10"/>
    </row>
    <row r="1808" spans="1:8">
      <c r="A1808" s="11">
        <v>78</v>
      </c>
      <c r="B1808" s="11"/>
      <c r="C1808" s="11" t="s">
        <v>732</v>
      </c>
      <c r="D1808" s="20" t="s">
        <v>733</v>
      </c>
      <c r="E1808" s="11" t="s">
        <v>427</v>
      </c>
      <c r="F1808" s="11" t="s">
        <v>504</v>
      </c>
      <c r="G1808" s="11"/>
      <c r="H1808" s="11" t="s">
        <v>728</v>
      </c>
    </row>
    <row r="1809" spans="1:8">
      <c r="A1809" s="11"/>
      <c r="B1809" s="11"/>
      <c r="C1809" s="11"/>
      <c r="D1809" s="20"/>
      <c r="E1809" s="11"/>
      <c r="F1809" s="11"/>
      <c r="G1809" s="11"/>
      <c r="H1809" s="11"/>
    </row>
    <row r="1810" spans="1:8">
      <c r="A1810" s="11"/>
      <c r="B1810" s="11"/>
      <c r="C1810" s="11"/>
      <c r="D1810" s="20"/>
      <c r="E1810" s="11"/>
      <c r="F1810" s="11"/>
      <c r="G1810" s="11"/>
      <c r="H1810" s="11"/>
    </row>
    <row r="1811" spans="1:8">
      <c r="A1811" s="11"/>
      <c r="B1811" s="11"/>
      <c r="C1811" s="11"/>
      <c r="D1811" s="20"/>
      <c r="E1811" s="11"/>
      <c r="F1811" s="11"/>
      <c r="G1811" s="11"/>
      <c r="H1811" s="11"/>
    </row>
    <row r="1812" spans="1:8">
      <c r="A1812" s="11"/>
      <c r="B1812" s="11"/>
      <c r="C1812" s="11"/>
      <c r="D1812" s="20"/>
      <c r="E1812" s="11"/>
      <c r="F1812" s="11"/>
      <c r="G1812" s="11"/>
      <c r="H1812" s="11"/>
    </row>
    <row r="1813" spans="1:8">
      <c r="A1813" s="11"/>
      <c r="B1813" s="11"/>
      <c r="C1813" s="11"/>
      <c r="D1813" s="20"/>
      <c r="E1813" s="11"/>
      <c r="F1813" s="11"/>
      <c r="G1813" s="11"/>
      <c r="H1813" s="11"/>
    </row>
    <row r="1814" spans="1:8">
      <c r="A1814" s="11"/>
      <c r="B1814" s="11"/>
      <c r="C1814" s="11"/>
      <c r="D1814" s="20"/>
      <c r="E1814" s="11"/>
      <c r="F1814" s="11"/>
      <c r="G1814" s="11"/>
      <c r="H1814" s="11"/>
    </row>
    <row r="1815" spans="1:8">
      <c r="A1815" s="11"/>
      <c r="B1815" s="11"/>
      <c r="C1815" s="11"/>
      <c r="D1815" s="20"/>
      <c r="E1815" s="11"/>
      <c r="F1815" s="11"/>
      <c r="G1815" s="11"/>
      <c r="H1815" s="11"/>
    </row>
    <row r="1816" spans="1:8">
      <c r="A1816" s="11"/>
      <c r="B1816" s="11"/>
      <c r="C1816" s="11"/>
      <c r="D1816" s="20"/>
      <c r="E1816" s="11"/>
      <c r="F1816" s="11"/>
      <c r="G1816" s="11"/>
      <c r="H1816" s="11"/>
    </row>
    <row r="1817" spans="1:8">
      <c r="A1817" s="11"/>
      <c r="B1817" s="11"/>
      <c r="C1817" s="11"/>
      <c r="D1817" s="20"/>
      <c r="E1817" s="11"/>
      <c r="F1817" s="11"/>
      <c r="G1817" s="11"/>
      <c r="H1817" s="11"/>
    </row>
    <row r="1818" spans="1:8">
      <c r="A1818" s="11"/>
      <c r="B1818" s="11"/>
      <c r="C1818" s="11"/>
      <c r="D1818" s="20"/>
      <c r="E1818" s="11"/>
      <c r="F1818" s="11"/>
      <c r="G1818" s="11"/>
      <c r="H1818" s="11"/>
    </row>
    <row r="1819" spans="1:8">
      <c r="A1819" s="11"/>
      <c r="B1819" s="11"/>
      <c r="C1819" s="11"/>
      <c r="D1819" s="20"/>
      <c r="E1819" s="11"/>
      <c r="F1819" s="11"/>
      <c r="G1819" s="11"/>
      <c r="H1819" s="11"/>
    </row>
    <row r="1820" spans="1:8">
      <c r="A1820" s="11"/>
      <c r="B1820" s="11"/>
      <c r="C1820" s="11"/>
      <c r="D1820" s="20"/>
      <c r="E1820" s="11"/>
      <c r="F1820" s="11"/>
      <c r="G1820" s="11"/>
      <c r="H1820" s="11"/>
    </row>
    <row r="1821" spans="1:8">
      <c r="A1821" s="11"/>
      <c r="B1821" s="11"/>
      <c r="C1821" s="11"/>
      <c r="D1821" s="20"/>
      <c r="E1821" s="11"/>
      <c r="F1821" s="11"/>
      <c r="G1821" s="11"/>
      <c r="H1821" s="11"/>
    </row>
    <row r="1822" spans="1:8">
      <c r="A1822" s="11"/>
      <c r="B1822" s="11"/>
      <c r="C1822" s="11"/>
      <c r="D1822" s="20"/>
      <c r="E1822" s="11"/>
      <c r="F1822" s="11"/>
      <c r="G1822" s="11"/>
      <c r="H1822" s="11"/>
    </row>
    <row r="1823" spans="1:8">
      <c r="A1823" s="11"/>
      <c r="B1823" s="11"/>
      <c r="C1823" s="11"/>
      <c r="D1823" s="20"/>
      <c r="E1823" s="11"/>
      <c r="F1823" s="11"/>
      <c r="G1823" s="11"/>
      <c r="H1823" s="11"/>
    </row>
    <row r="1824" spans="1:8">
      <c r="A1824" s="11"/>
      <c r="B1824" s="11"/>
      <c r="C1824" s="11"/>
      <c r="D1824" s="20"/>
      <c r="E1824" s="11"/>
      <c r="F1824" s="11"/>
      <c r="G1824" s="11"/>
      <c r="H1824" s="11"/>
    </row>
    <row r="1825" spans="1:8">
      <c r="A1825" s="11"/>
      <c r="B1825" s="11"/>
      <c r="C1825" s="11"/>
      <c r="D1825" s="20"/>
      <c r="E1825" s="11"/>
      <c r="F1825" s="11"/>
      <c r="G1825" s="11"/>
      <c r="H1825" s="11"/>
    </row>
    <row r="1826" spans="1:8">
      <c r="A1826" s="11"/>
      <c r="B1826" s="11"/>
      <c r="C1826" s="11"/>
      <c r="D1826" s="20"/>
      <c r="E1826" s="11"/>
      <c r="F1826" s="11"/>
      <c r="G1826" s="11"/>
      <c r="H1826" s="11"/>
    </row>
    <row r="1827" spans="1:8">
      <c r="A1827" s="11"/>
      <c r="B1827" s="11"/>
      <c r="C1827" s="11"/>
      <c r="D1827" s="20"/>
      <c r="E1827" s="11"/>
      <c r="F1827" s="11"/>
      <c r="G1827" s="11"/>
      <c r="H1827" s="11"/>
    </row>
    <row r="1828" spans="1:8">
      <c r="A1828" s="11"/>
      <c r="B1828" s="11"/>
      <c r="C1828" s="11"/>
      <c r="D1828" s="20"/>
      <c r="E1828" s="11"/>
      <c r="F1828" s="11"/>
      <c r="G1828" s="11"/>
      <c r="H1828" s="11"/>
    </row>
    <row r="1829" spans="1:8">
      <c r="A1829" s="11"/>
      <c r="B1829" s="11"/>
      <c r="C1829" s="11"/>
      <c r="D1829" s="20"/>
      <c r="E1829" s="11"/>
      <c r="F1829" s="11"/>
      <c r="G1829" s="11"/>
      <c r="H1829" s="11"/>
    </row>
    <row r="1830" spans="1:8">
      <c r="A1830" s="11"/>
      <c r="B1830" s="11"/>
      <c r="C1830" s="11"/>
      <c r="D1830" s="20"/>
      <c r="E1830" s="11"/>
      <c r="F1830" s="11"/>
      <c r="G1830" s="11"/>
      <c r="H1830" s="11"/>
    </row>
    <row r="1831" spans="1:8">
      <c r="A1831" s="11"/>
      <c r="B1831" s="11"/>
      <c r="C1831" s="11"/>
      <c r="D1831" s="20"/>
      <c r="E1831" s="11"/>
      <c r="F1831" s="11"/>
      <c r="G1831" s="11"/>
      <c r="H1831" s="11"/>
    </row>
    <row r="1832" spans="1:8">
      <c r="A1832" s="11"/>
      <c r="B1832" s="11"/>
      <c r="C1832" s="11"/>
      <c r="D1832" s="20"/>
      <c r="E1832" s="11"/>
      <c r="F1832" s="11"/>
      <c r="G1832" s="11"/>
      <c r="H1832" s="11"/>
    </row>
    <row r="1833" spans="1:8">
      <c r="A1833" s="11"/>
      <c r="B1833" s="11"/>
      <c r="C1833" s="11"/>
      <c r="D1833" s="20"/>
      <c r="E1833" s="11"/>
      <c r="F1833" s="11"/>
      <c r="G1833" s="11"/>
      <c r="H1833" s="11"/>
    </row>
    <row r="1834" spans="1:8">
      <c r="A1834" s="11"/>
      <c r="B1834" s="11"/>
      <c r="C1834" s="11"/>
      <c r="D1834" s="20"/>
      <c r="E1834" s="11"/>
      <c r="F1834" s="11"/>
      <c r="G1834" s="11"/>
      <c r="H1834" s="11"/>
    </row>
    <row r="1835" spans="1:8">
      <c r="A1835" s="11"/>
      <c r="B1835" s="11"/>
      <c r="C1835" s="11"/>
      <c r="D1835" s="20"/>
      <c r="E1835" s="11"/>
      <c r="F1835" s="11"/>
      <c r="G1835" s="11"/>
      <c r="H1835" s="11"/>
    </row>
    <row r="1836" spans="1:8">
      <c r="A1836" s="11"/>
      <c r="B1836" s="11"/>
      <c r="C1836" s="11"/>
      <c r="D1836" s="20"/>
      <c r="E1836" s="11"/>
      <c r="F1836" s="11"/>
      <c r="G1836" s="11"/>
      <c r="H1836" s="11"/>
    </row>
    <row r="1837" spans="1:8">
      <c r="A1837" s="11"/>
      <c r="B1837" s="11"/>
      <c r="C1837" s="11"/>
      <c r="D1837" s="20"/>
      <c r="E1837" s="11"/>
      <c r="F1837" s="11"/>
      <c r="G1837" s="11"/>
      <c r="H1837" s="11"/>
    </row>
    <row r="1838" ht="18" customHeight="1" spans="1:8">
      <c r="A1838" s="11"/>
      <c r="B1838" s="11"/>
      <c r="C1838" s="11"/>
      <c r="D1838" s="20"/>
      <c r="E1838" s="11"/>
      <c r="F1838" s="11"/>
      <c r="G1838" s="11"/>
      <c r="H1838" s="11"/>
    </row>
    <row r="1839" ht="18" customHeight="1" spans="1:8">
      <c r="A1839" s="11"/>
      <c r="B1839" s="11"/>
      <c r="C1839" s="11"/>
      <c r="D1839" s="20"/>
      <c r="E1839" s="11"/>
      <c r="F1839" s="11"/>
      <c r="G1839" s="11"/>
      <c r="H1839" s="11"/>
    </row>
    <row r="1840" ht="18" customHeight="1" spans="1:8">
      <c r="A1840" s="11"/>
      <c r="B1840" s="11"/>
      <c r="C1840" s="11"/>
      <c r="D1840" s="20"/>
      <c r="E1840" s="11"/>
      <c r="F1840" s="11"/>
      <c r="G1840" s="11"/>
      <c r="H1840" s="11"/>
    </row>
    <row r="1841" ht="18" customHeight="1" spans="1:8">
      <c r="A1841" s="17">
        <v>78</v>
      </c>
      <c r="B1841" s="17" t="s">
        <v>725</v>
      </c>
      <c r="C1841" s="17" t="s">
        <v>732</v>
      </c>
      <c r="D1841" s="10"/>
      <c r="E1841" s="17" t="s">
        <v>427</v>
      </c>
      <c r="F1841" s="17" t="s">
        <v>504</v>
      </c>
      <c r="G1841" s="17"/>
      <c r="H1841" s="17" t="s">
        <v>728</v>
      </c>
    </row>
    <row r="1842" ht="18" customHeight="1" spans="1:8">
      <c r="A1842" s="18"/>
      <c r="B1842" s="18"/>
      <c r="C1842" s="18"/>
      <c r="D1842" s="10"/>
      <c r="E1842" s="18"/>
      <c r="F1842" s="18"/>
      <c r="G1842" s="18"/>
      <c r="H1842" s="18"/>
    </row>
    <row r="1843" ht="18" customHeight="1" spans="1:8">
      <c r="A1843" s="18"/>
      <c r="B1843" s="18"/>
      <c r="C1843" s="18"/>
      <c r="D1843" s="10"/>
      <c r="E1843" s="18"/>
      <c r="F1843" s="18"/>
      <c r="G1843" s="18"/>
      <c r="H1843" s="18"/>
    </row>
    <row r="1844" spans="1:8">
      <c r="A1844" s="18"/>
      <c r="B1844" s="18"/>
      <c r="C1844" s="18"/>
      <c r="D1844" s="10"/>
      <c r="E1844" s="18"/>
      <c r="F1844" s="18"/>
      <c r="G1844" s="18"/>
      <c r="H1844" s="18"/>
    </row>
    <row r="1845" spans="1:8">
      <c r="A1845" s="18"/>
      <c r="B1845" s="18"/>
      <c r="C1845" s="18"/>
      <c r="D1845" s="10"/>
      <c r="E1845" s="18"/>
      <c r="F1845" s="18"/>
      <c r="G1845" s="18"/>
      <c r="H1845" s="18"/>
    </row>
    <row r="1846" spans="1:8">
      <c r="A1846" s="18"/>
      <c r="B1846" s="18"/>
      <c r="C1846" s="18"/>
      <c r="D1846" s="10"/>
      <c r="E1846" s="18"/>
      <c r="F1846" s="18"/>
      <c r="G1846" s="18"/>
      <c r="H1846" s="18"/>
    </row>
    <row r="1847" spans="1:8">
      <c r="A1847" s="18"/>
      <c r="B1847" s="18"/>
      <c r="C1847" s="18"/>
      <c r="D1847" s="10"/>
      <c r="E1847" s="18"/>
      <c r="F1847" s="18"/>
      <c r="G1847" s="18"/>
      <c r="H1847" s="18"/>
    </row>
    <row r="1848" spans="1:8">
      <c r="A1848" s="18"/>
      <c r="B1848" s="18"/>
      <c r="C1848" s="18"/>
      <c r="D1848" s="10"/>
      <c r="E1848" s="18"/>
      <c r="F1848" s="18"/>
      <c r="G1848" s="18"/>
      <c r="H1848" s="18"/>
    </row>
    <row r="1849" spans="1:8">
      <c r="A1849" s="18"/>
      <c r="B1849" s="18"/>
      <c r="C1849" s="18"/>
      <c r="D1849" s="10"/>
      <c r="E1849" s="18"/>
      <c r="F1849" s="18"/>
      <c r="G1849" s="18"/>
      <c r="H1849" s="18"/>
    </row>
    <row r="1850" spans="1:8">
      <c r="A1850" s="18"/>
      <c r="B1850" s="18"/>
      <c r="C1850" s="18"/>
      <c r="D1850" s="10"/>
      <c r="E1850" s="18"/>
      <c r="F1850" s="18"/>
      <c r="G1850" s="18"/>
      <c r="H1850" s="18"/>
    </row>
    <row r="1851" spans="1:8">
      <c r="A1851" s="18"/>
      <c r="B1851" s="18"/>
      <c r="C1851" s="18"/>
      <c r="D1851" s="10"/>
      <c r="E1851" s="18"/>
      <c r="F1851" s="18"/>
      <c r="G1851" s="18"/>
      <c r="H1851" s="18"/>
    </row>
    <row r="1852" spans="1:8">
      <c r="A1852" s="18"/>
      <c r="B1852" s="18"/>
      <c r="C1852" s="18"/>
      <c r="D1852" s="10"/>
      <c r="E1852" s="18"/>
      <c r="F1852" s="18"/>
      <c r="G1852" s="18"/>
      <c r="H1852" s="18"/>
    </row>
    <row r="1853" spans="1:8">
      <c r="A1853" s="18"/>
      <c r="B1853" s="18"/>
      <c r="C1853" s="18"/>
      <c r="D1853" s="10"/>
      <c r="E1853" s="18"/>
      <c r="F1853" s="18"/>
      <c r="G1853" s="18"/>
      <c r="H1853" s="18"/>
    </row>
    <row r="1854" spans="1:8">
      <c r="A1854" s="18"/>
      <c r="B1854" s="18"/>
      <c r="C1854" s="18"/>
      <c r="D1854" s="10"/>
      <c r="E1854" s="18"/>
      <c r="F1854" s="18"/>
      <c r="G1854" s="18"/>
      <c r="H1854" s="18"/>
    </row>
    <row r="1855" spans="1:8">
      <c r="A1855" s="18"/>
      <c r="B1855" s="18"/>
      <c r="C1855" s="18"/>
      <c r="D1855" s="10"/>
      <c r="E1855" s="18"/>
      <c r="F1855" s="18"/>
      <c r="G1855" s="18"/>
      <c r="H1855" s="18"/>
    </row>
    <row r="1856" spans="1:8">
      <c r="A1856" s="18"/>
      <c r="B1856" s="18"/>
      <c r="C1856" s="18"/>
      <c r="D1856" s="10"/>
      <c r="E1856" s="18"/>
      <c r="F1856" s="18"/>
      <c r="G1856" s="18"/>
      <c r="H1856" s="18"/>
    </row>
    <row r="1857" spans="1:8">
      <c r="A1857" s="18"/>
      <c r="B1857" s="18"/>
      <c r="C1857" s="18"/>
      <c r="D1857" s="10"/>
      <c r="E1857" s="18"/>
      <c r="F1857" s="18"/>
      <c r="G1857" s="18"/>
      <c r="H1857" s="18"/>
    </row>
    <row r="1858" spans="1:8">
      <c r="A1858" s="18"/>
      <c r="B1858" s="18"/>
      <c r="C1858" s="18"/>
      <c r="D1858" s="10"/>
      <c r="E1858" s="18"/>
      <c r="F1858" s="18"/>
      <c r="G1858" s="18"/>
      <c r="H1858" s="18"/>
    </row>
    <row r="1859" spans="1:8">
      <c r="A1859" s="18"/>
      <c r="B1859" s="18"/>
      <c r="C1859" s="18"/>
      <c r="D1859" s="10"/>
      <c r="E1859" s="18"/>
      <c r="F1859" s="18"/>
      <c r="G1859" s="18"/>
      <c r="H1859" s="18"/>
    </row>
    <row r="1860" spans="1:8">
      <c r="A1860" s="18"/>
      <c r="B1860" s="18"/>
      <c r="C1860" s="18"/>
      <c r="D1860" s="10"/>
      <c r="E1860" s="18"/>
      <c r="F1860" s="18"/>
      <c r="G1860" s="18"/>
      <c r="H1860" s="18"/>
    </row>
    <row r="1861" spans="1:8">
      <c r="A1861" s="18"/>
      <c r="B1861" s="18"/>
      <c r="C1861" s="18"/>
      <c r="D1861" s="10"/>
      <c r="E1861" s="18"/>
      <c r="F1861" s="18"/>
      <c r="G1861" s="18"/>
      <c r="H1861" s="18"/>
    </row>
    <row r="1862" spans="1:8">
      <c r="A1862" s="18"/>
      <c r="B1862" s="18"/>
      <c r="C1862" s="18"/>
      <c r="D1862" s="10"/>
      <c r="E1862" s="18"/>
      <c r="F1862" s="18"/>
      <c r="G1862" s="18"/>
      <c r="H1862" s="18"/>
    </row>
    <row r="1863" spans="1:8">
      <c r="A1863" s="18"/>
      <c r="B1863" s="18"/>
      <c r="C1863" s="18"/>
      <c r="D1863" s="10"/>
      <c r="E1863" s="18"/>
      <c r="F1863" s="18"/>
      <c r="G1863" s="18"/>
      <c r="H1863" s="18"/>
    </row>
    <row r="1864" spans="1:8">
      <c r="A1864" s="18"/>
      <c r="B1864" s="18"/>
      <c r="C1864" s="18"/>
      <c r="D1864" s="10"/>
      <c r="E1864" s="18"/>
      <c r="F1864" s="18"/>
      <c r="G1864" s="18"/>
      <c r="H1864" s="18"/>
    </row>
    <row r="1865" spans="1:8">
      <c r="A1865" s="19"/>
      <c r="B1865" s="18"/>
      <c r="C1865" s="19"/>
      <c r="D1865" s="10"/>
      <c r="E1865" s="19"/>
      <c r="F1865" s="19"/>
      <c r="G1865" s="19"/>
      <c r="H1865" s="19"/>
    </row>
    <row r="1866" ht="20" customHeight="1" spans="1:8">
      <c r="A1866" s="11">
        <v>79</v>
      </c>
      <c r="B1866" s="18"/>
      <c r="C1866" s="11" t="s">
        <v>734</v>
      </c>
      <c r="D1866" s="11" t="s">
        <v>735</v>
      </c>
      <c r="E1866" s="11" t="s">
        <v>450</v>
      </c>
      <c r="F1866" s="11" t="s">
        <v>138</v>
      </c>
      <c r="G1866" s="11"/>
      <c r="H1866" s="10" t="s">
        <v>736</v>
      </c>
    </row>
    <row r="1867" ht="20" customHeight="1" spans="1:8">
      <c r="A1867" s="11"/>
      <c r="B1867" s="18"/>
      <c r="C1867" s="11"/>
      <c r="D1867" s="11"/>
      <c r="E1867" s="11"/>
      <c r="F1867" s="11"/>
      <c r="G1867" s="11"/>
      <c r="H1867" s="10"/>
    </row>
    <row r="1868" ht="20" customHeight="1" spans="1:8">
      <c r="A1868" s="11"/>
      <c r="B1868" s="18"/>
      <c r="C1868" s="11"/>
      <c r="D1868" s="11"/>
      <c r="E1868" s="11"/>
      <c r="F1868" s="11"/>
      <c r="G1868" s="11"/>
      <c r="H1868" s="10"/>
    </row>
    <row r="1869" ht="23" customHeight="1" spans="1:8">
      <c r="A1869" s="11">
        <v>80</v>
      </c>
      <c r="B1869" s="18"/>
      <c r="C1869" s="11" t="s">
        <v>737</v>
      </c>
      <c r="D1869" s="11" t="s">
        <v>738</v>
      </c>
      <c r="E1869" s="11" t="s">
        <v>407</v>
      </c>
      <c r="F1869" s="11" t="s">
        <v>739</v>
      </c>
      <c r="G1869" s="11"/>
      <c r="H1869" s="10" t="s">
        <v>645</v>
      </c>
    </row>
    <row r="1870" ht="20" customHeight="1" spans="1:8">
      <c r="A1870" s="11"/>
      <c r="B1870" s="18"/>
      <c r="C1870" s="11"/>
      <c r="D1870" s="11"/>
      <c r="E1870" s="11"/>
      <c r="F1870" s="11"/>
      <c r="G1870" s="11"/>
      <c r="H1870" s="10"/>
    </row>
    <row r="1871" ht="25" customHeight="1" spans="1:8">
      <c r="A1871" s="11">
        <v>81</v>
      </c>
      <c r="B1871" s="18"/>
      <c r="C1871" s="11" t="s">
        <v>740</v>
      </c>
      <c r="D1871" s="11" t="s">
        <v>741</v>
      </c>
      <c r="E1871" s="11" t="s">
        <v>407</v>
      </c>
      <c r="F1871" s="11" t="s">
        <v>742</v>
      </c>
      <c r="G1871" s="11"/>
      <c r="H1871" s="10" t="s">
        <v>645</v>
      </c>
    </row>
    <row r="1872" ht="20" customHeight="1" spans="1:8">
      <c r="A1872" s="11"/>
      <c r="B1872" s="18"/>
      <c r="C1872" s="11"/>
      <c r="D1872" s="11"/>
      <c r="E1872" s="11"/>
      <c r="F1872" s="11"/>
      <c r="G1872" s="11"/>
      <c r="H1872" s="10"/>
    </row>
    <row r="1873" ht="24" customHeight="1" spans="1:8">
      <c r="A1873" s="11">
        <v>82</v>
      </c>
      <c r="B1873" s="18"/>
      <c r="C1873" s="11" t="s">
        <v>743</v>
      </c>
      <c r="D1873" s="11"/>
      <c r="E1873" s="11" t="s">
        <v>744</v>
      </c>
      <c r="F1873" s="11" t="s">
        <v>131</v>
      </c>
      <c r="G1873" s="11"/>
      <c r="H1873" s="10" t="s">
        <v>645</v>
      </c>
    </row>
    <row r="1874" ht="25" customHeight="1" spans="1:8">
      <c r="A1874" s="11"/>
      <c r="B1874" s="18"/>
      <c r="C1874" s="11"/>
      <c r="D1874" s="11"/>
      <c r="E1874" s="11"/>
      <c r="F1874" s="11"/>
      <c r="G1874" s="11"/>
      <c r="H1874" s="10"/>
    </row>
    <row r="1875" ht="20" customHeight="1" spans="1:8">
      <c r="A1875" s="11">
        <v>83</v>
      </c>
      <c r="B1875" s="18"/>
      <c r="C1875" s="11" t="s">
        <v>745</v>
      </c>
      <c r="D1875" s="11" t="s">
        <v>746</v>
      </c>
      <c r="E1875" s="11" t="s">
        <v>407</v>
      </c>
      <c r="F1875" s="11" t="s">
        <v>739</v>
      </c>
      <c r="G1875" s="11"/>
      <c r="H1875" s="10" t="s">
        <v>645</v>
      </c>
    </row>
    <row r="1876" ht="20" customHeight="1" spans="1:8">
      <c r="A1876" s="11"/>
      <c r="B1876" s="18"/>
      <c r="C1876" s="11"/>
      <c r="D1876" s="11"/>
      <c r="E1876" s="11"/>
      <c r="F1876" s="11"/>
      <c r="G1876" s="11"/>
      <c r="H1876" s="10"/>
    </row>
    <row r="1877" ht="20" customHeight="1" spans="1:8">
      <c r="A1877" s="11">
        <v>84</v>
      </c>
      <c r="B1877" s="18"/>
      <c r="C1877" s="11" t="s">
        <v>745</v>
      </c>
      <c r="D1877" s="11" t="s">
        <v>747</v>
      </c>
      <c r="E1877" s="11" t="s">
        <v>407</v>
      </c>
      <c r="F1877" s="11" t="s">
        <v>739</v>
      </c>
      <c r="G1877" s="11"/>
      <c r="H1877" s="10" t="s">
        <v>645</v>
      </c>
    </row>
    <row r="1878" ht="23" customHeight="1" spans="1:8">
      <c r="A1878" s="11"/>
      <c r="B1878" s="18"/>
      <c r="C1878" s="11"/>
      <c r="D1878" s="11"/>
      <c r="E1878" s="11"/>
      <c r="F1878" s="11"/>
      <c r="G1878" s="11"/>
      <c r="H1878" s="10"/>
    </row>
    <row r="1879" ht="20" customHeight="1" spans="1:8">
      <c r="A1879" s="11">
        <v>85</v>
      </c>
      <c r="B1879" s="18"/>
      <c r="C1879" s="11" t="s">
        <v>748</v>
      </c>
      <c r="D1879" s="11"/>
      <c r="E1879" s="11" t="s">
        <v>455</v>
      </c>
      <c r="F1879" s="11" t="s">
        <v>504</v>
      </c>
      <c r="G1879" s="11"/>
      <c r="H1879" s="10" t="s">
        <v>371</v>
      </c>
    </row>
    <row r="1880" ht="24" customHeight="1" spans="1:8">
      <c r="A1880" s="11"/>
      <c r="B1880" s="18"/>
      <c r="C1880" s="11"/>
      <c r="D1880" s="11"/>
      <c r="E1880" s="11"/>
      <c r="F1880" s="11"/>
      <c r="G1880" s="11"/>
      <c r="H1880" s="10"/>
    </row>
    <row r="1881" ht="20" customHeight="1" spans="1:8">
      <c r="A1881" s="11"/>
      <c r="B1881" s="19"/>
      <c r="C1881" s="11"/>
      <c r="D1881" s="11"/>
      <c r="E1881" s="11"/>
      <c r="F1881" s="11"/>
      <c r="G1881" s="11"/>
      <c r="H1881" s="10"/>
    </row>
    <row r="1882" s="2" customFormat="1" ht="44" customHeight="1" spans="1:8">
      <c r="A1882" s="23"/>
      <c r="B1882" s="23"/>
      <c r="C1882" s="23" t="s">
        <v>749</v>
      </c>
      <c r="D1882" s="24"/>
      <c r="E1882" s="23"/>
      <c r="F1882" s="23"/>
      <c r="G1882" s="23"/>
      <c r="H1882" s="23"/>
    </row>
    <row r="1883" s="2" customFormat="1" ht="140" customHeight="1" spans="1:8">
      <c r="A1883" s="23">
        <v>86</v>
      </c>
      <c r="B1883" s="23" t="s">
        <v>749</v>
      </c>
      <c r="C1883" s="23" t="s">
        <v>750</v>
      </c>
      <c r="D1883" s="25" t="s">
        <v>751</v>
      </c>
      <c r="E1883" s="25" t="s">
        <v>417</v>
      </c>
      <c r="F1883" s="25">
        <v>1</v>
      </c>
      <c r="G1883" s="25"/>
      <c r="H1883" s="25" t="s">
        <v>752</v>
      </c>
    </row>
    <row r="1884" s="2" customFormat="1" ht="346" customHeight="1" spans="1:8">
      <c r="A1884" s="23"/>
      <c r="B1884" s="23"/>
      <c r="C1884" s="23"/>
      <c r="D1884" s="26"/>
      <c r="E1884" s="26"/>
      <c r="F1884" s="26"/>
      <c r="G1884" s="26"/>
      <c r="H1884" s="26"/>
    </row>
    <row r="1885" s="2" customFormat="1" ht="199" customHeight="1" spans="1:8">
      <c r="A1885" s="23"/>
      <c r="B1885" s="23"/>
      <c r="C1885" s="23"/>
      <c r="D1885" s="26"/>
      <c r="E1885" s="26"/>
      <c r="F1885" s="26"/>
      <c r="G1885" s="26"/>
      <c r="H1885" s="26"/>
    </row>
    <row r="1886" s="2" customFormat="1" ht="409" customHeight="1" spans="1:8">
      <c r="A1886" s="26">
        <v>87</v>
      </c>
      <c r="B1886" s="26" t="s">
        <v>749</v>
      </c>
      <c r="C1886" s="26" t="s">
        <v>753</v>
      </c>
      <c r="D1886" s="25" t="s">
        <v>754</v>
      </c>
      <c r="E1886" s="25" t="s">
        <v>417</v>
      </c>
      <c r="F1886" s="25">
        <v>1</v>
      </c>
      <c r="G1886" s="25"/>
      <c r="H1886" s="25" t="s">
        <v>752</v>
      </c>
    </row>
    <row r="1887" s="2" customFormat="1" ht="46" customHeight="1" spans="1:8">
      <c r="A1887" s="26"/>
      <c r="B1887" s="26"/>
      <c r="C1887" s="26"/>
      <c r="D1887" s="26"/>
      <c r="E1887" s="26"/>
      <c r="F1887" s="26"/>
      <c r="G1887" s="26"/>
      <c r="H1887" s="26"/>
    </row>
    <row r="1888" s="2" customFormat="1" ht="46" customHeight="1" spans="1:8">
      <c r="A1888" s="26"/>
      <c r="B1888" s="26"/>
      <c r="C1888" s="26"/>
      <c r="D1888" s="26"/>
      <c r="E1888" s="26"/>
      <c r="F1888" s="26"/>
      <c r="G1888" s="26"/>
      <c r="H1888" s="26"/>
    </row>
    <row r="1889" s="2" customFormat="1" ht="46" customHeight="1" spans="1:8">
      <c r="A1889" s="26"/>
      <c r="B1889" s="26"/>
      <c r="C1889" s="26"/>
      <c r="D1889" s="26"/>
      <c r="E1889" s="26"/>
      <c r="F1889" s="26"/>
      <c r="G1889" s="26"/>
      <c r="H1889" s="26"/>
    </row>
    <row r="1890" s="2" customFormat="1" ht="46" customHeight="1" spans="1:8">
      <c r="A1890" s="26"/>
      <c r="B1890" s="26"/>
      <c r="C1890" s="26"/>
      <c r="D1890" s="26"/>
      <c r="E1890" s="26"/>
      <c r="F1890" s="26"/>
      <c r="G1890" s="26"/>
      <c r="H1890" s="26"/>
    </row>
    <row r="1891" s="2" customFormat="1" ht="46" customHeight="1" spans="1:8">
      <c r="A1891" s="26"/>
      <c r="B1891" s="26"/>
      <c r="C1891" s="26"/>
      <c r="D1891" s="26"/>
      <c r="E1891" s="26"/>
      <c r="F1891" s="26"/>
      <c r="G1891" s="26"/>
      <c r="H1891" s="26"/>
    </row>
    <row r="1892" s="2" customFormat="1" ht="46" customHeight="1" spans="1:8">
      <c r="A1892" s="26"/>
      <c r="B1892" s="26"/>
      <c r="C1892" s="26"/>
      <c r="D1892" s="26"/>
      <c r="E1892" s="26"/>
      <c r="F1892" s="26"/>
      <c r="G1892" s="26"/>
      <c r="H1892" s="26"/>
    </row>
    <row r="1893" s="2" customFormat="1" ht="46" customHeight="1" spans="1:8">
      <c r="A1893" s="26"/>
      <c r="B1893" s="26"/>
      <c r="C1893" s="26"/>
      <c r="D1893" s="26"/>
      <c r="E1893" s="26"/>
      <c r="F1893" s="26"/>
      <c r="G1893" s="26"/>
      <c r="H1893" s="26"/>
    </row>
    <row r="1894" s="2" customFormat="1" ht="46" customHeight="1" spans="1:8">
      <c r="A1894" s="26"/>
      <c r="B1894" s="26"/>
      <c r="C1894" s="26"/>
      <c r="D1894" s="26"/>
      <c r="E1894" s="26"/>
      <c r="F1894" s="26"/>
      <c r="G1894" s="26"/>
      <c r="H1894" s="26"/>
    </row>
    <row r="1895" s="2" customFormat="1" ht="409" customHeight="1" spans="1:8">
      <c r="A1895" s="23">
        <v>88</v>
      </c>
      <c r="B1895" s="25" t="s">
        <v>749</v>
      </c>
      <c r="C1895" s="23" t="s">
        <v>755</v>
      </c>
      <c r="D1895" s="24" t="s">
        <v>756</v>
      </c>
      <c r="E1895" s="23" t="s">
        <v>417</v>
      </c>
      <c r="F1895" s="23">
        <v>1</v>
      </c>
      <c r="G1895" s="23"/>
      <c r="H1895" s="23" t="s">
        <v>752</v>
      </c>
    </row>
    <row r="1896" s="2" customFormat="1" ht="310" customHeight="1" spans="1:8">
      <c r="A1896" s="23">
        <v>89</v>
      </c>
      <c r="B1896" s="27"/>
      <c r="C1896" s="23" t="s">
        <v>757</v>
      </c>
      <c r="D1896" s="24" t="s">
        <v>758</v>
      </c>
      <c r="E1896" s="23" t="s">
        <v>417</v>
      </c>
      <c r="F1896" s="23">
        <v>1</v>
      </c>
      <c r="G1896" s="23"/>
      <c r="H1896" s="23" t="s">
        <v>752</v>
      </c>
    </row>
    <row r="1897" s="2" customFormat="1" ht="409" customHeight="1" spans="1:8">
      <c r="A1897" s="25">
        <v>90</v>
      </c>
      <c r="B1897" s="25" t="s">
        <v>749</v>
      </c>
      <c r="C1897" s="25" t="s">
        <v>759</v>
      </c>
      <c r="D1897" s="25" t="s">
        <v>760</v>
      </c>
      <c r="E1897" s="25" t="s">
        <v>417</v>
      </c>
      <c r="F1897" s="25">
        <v>1</v>
      </c>
      <c r="G1897" s="25"/>
      <c r="H1897" s="25" t="s">
        <v>752</v>
      </c>
    </row>
    <row r="1898" s="2" customFormat="1" ht="58" customHeight="1" spans="1:8">
      <c r="A1898" s="27"/>
      <c r="B1898" s="27"/>
      <c r="C1898" s="27"/>
      <c r="D1898" s="27"/>
      <c r="E1898" s="27"/>
      <c r="F1898" s="27"/>
      <c r="G1898" s="27"/>
      <c r="H1898" s="27"/>
    </row>
    <row r="1899" s="2" customFormat="1" ht="27" customHeight="1" spans="1:8">
      <c r="A1899" s="23"/>
      <c r="B1899" s="23"/>
      <c r="C1899" s="23" t="s">
        <v>761</v>
      </c>
      <c r="D1899" s="24"/>
      <c r="E1899" s="23"/>
      <c r="F1899" s="23"/>
      <c r="G1899" s="23"/>
      <c r="H1899" s="23"/>
    </row>
    <row r="1900" s="2" customFormat="1" ht="192" customHeight="1" spans="1:8">
      <c r="A1900" s="23">
        <v>91</v>
      </c>
      <c r="B1900" s="28" t="s">
        <v>761</v>
      </c>
      <c r="C1900" s="23" t="s">
        <v>762</v>
      </c>
      <c r="D1900" s="24" t="s">
        <v>763</v>
      </c>
      <c r="E1900" s="23" t="s">
        <v>417</v>
      </c>
      <c r="F1900" s="23">
        <v>1</v>
      </c>
      <c r="G1900" s="23"/>
      <c r="H1900" s="23" t="s">
        <v>764</v>
      </c>
    </row>
    <row r="1901" s="2" customFormat="1" ht="147" customHeight="1" spans="1:8">
      <c r="A1901" s="23">
        <v>92</v>
      </c>
      <c r="B1901" s="25" t="s">
        <v>761</v>
      </c>
      <c r="C1901" s="23" t="s">
        <v>765</v>
      </c>
      <c r="D1901" s="24" t="s">
        <v>766</v>
      </c>
      <c r="E1901" s="23" t="s">
        <v>417</v>
      </c>
      <c r="F1901" s="23">
        <v>2</v>
      </c>
      <c r="G1901" s="23"/>
      <c r="H1901" s="23" t="s">
        <v>764</v>
      </c>
    </row>
    <row r="1902" s="2" customFormat="1" ht="80" customHeight="1" spans="1:8">
      <c r="A1902" s="23">
        <v>93</v>
      </c>
      <c r="B1902" s="26"/>
      <c r="C1902" s="23" t="s">
        <v>767</v>
      </c>
      <c r="D1902" s="24" t="s">
        <v>768</v>
      </c>
      <c r="E1902" s="23" t="s">
        <v>417</v>
      </c>
      <c r="F1902" s="23">
        <v>1</v>
      </c>
      <c r="G1902" s="23"/>
      <c r="H1902" s="23" t="s">
        <v>764</v>
      </c>
    </row>
    <row r="1903" s="2" customFormat="1" ht="43.2" spans="1:8">
      <c r="A1903" s="23">
        <v>94</v>
      </c>
      <c r="B1903" s="26"/>
      <c r="C1903" s="23" t="s">
        <v>769</v>
      </c>
      <c r="D1903" s="24" t="s">
        <v>770</v>
      </c>
      <c r="E1903" s="23" t="s">
        <v>771</v>
      </c>
      <c r="F1903" s="23">
        <v>16</v>
      </c>
      <c r="G1903" s="23"/>
      <c r="H1903" s="23" t="s">
        <v>764</v>
      </c>
    </row>
    <row r="1904" s="2" customFormat="1" ht="74" customHeight="1" spans="1:8">
      <c r="A1904" s="23">
        <v>95</v>
      </c>
      <c r="B1904" s="26"/>
      <c r="C1904" s="23" t="s">
        <v>772</v>
      </c>
      <c r="D1904" s="24" t="s">
        <v>773</v>
      </c>
      <c r="E1904" s="23" t="s">
        <v>417</v>
      </c>
      <c r="F1904" s="23">
        <v>1</v>
      </c>
      <c r="G1904" s="23"/>
      <c r="H1904" s="23" t="s">
        <v>764</v>
      </c>
    </row>
    <row r="1905" s="2" customFormat="1" ht="173" customHeight="1" spans="1:8">
      <c r="A1905" s="23">
        <v>96</v>
      </c>
      <c r="B1905" s="26"/>
      <c r="C1905" s="23" t="s">
        <v>774</v>
      </c>
      <c r="D1905" s="24" t="s">
        <v>775</v>
      </c>
      <c r="E1905" s="23" t="s">
        <v>427</v>
      </c>
      <c r="F1905" s="23">
        <v>1</v>
      </c>
      <c r="G1905" s="23"/>
      <c r="H1905" s="23" t="s">
        <v>764</v>
      </c>
    </row>
    <row r="1906" s="2" customFormat="1" ht="104" customHeight="1" spans="1:8">
      <c r="A1906" s="23">
        <v>97</v>
      </c>
      <c r="B1906" s="26"/>
      <c r="C1906" s="23" t="s">
        <v>776</v>
      </c>
      <c r="D1906" s="24" t="s">
        <v>777</v>
      </c>
      <c r="E1906" s="23" t="s">
        <v>427</v>
      </c>
      <c r="F1906" s="23">
        <v>1</v>
      </c>
      <c r="G1906" s="23"/>
      <c r="H1906" s="23" t="s">
        <v>764</v>
      </c>
    </row>
    <row r="1907" s="2" customFormat="1" ht="64" customHeight="1" spans="1:8">
      <c r="A1907" s="23">
        <v>98</v>
      </c>
      <c r="B1907" s="26"/>
      <c r="C1907" s="23" t="s">
        <v>778</v>
      </c>
      <c r="D1907" s="24" t="s">
        <v>779</v>
      </c>
      <c r="E1907" s="23" t="s">
        <v>427</v>
      </c>
      <c r="F1907" s="23">
        <v>3</v>
      </c>
      <c r="G1907" s="23"/>
      <c r="H1907" s="23" t="s">
        <v>764</v>
      </c>
    </row>
    <row r="1908" s="2" customFormat="1" ht="98" customHeight="1" spans="1:8">
      <c r="A1908" s="23">
        <v>99</v>
      </c>
      <c r="B1908" s="27"/>
      <c r="C1908" s="23" t="s">
        <v>780</v>
      </c>
      <c r="D1908" s="24" t="s">
        <v>781</v>
      </c>
      <c r="E1908" s="23" t="s">
        <v>427</v>
      </c>
      <c r="F1908" s="23">
        <v>3</v>
      </c>
      <c r="G1908" s="23"/>
      <c r="H1908" s="23" t="s">
        <v>764</v>
      </c>
    </row>
    <row r="1909" s="2" customFormat="1" ht="130" customHeight="1" spans="1:8">
      <c r="A1909" s="23">
        <v>100</v>
      </c>
      <c r="B1909" s="25" t="s">
        <v>761</v>
      </c>
      <c r="C1909" s="23" t="s">
        <v>782</v>
      </c>
      <c r="D1909" s="24" t="s">
        <v>783</v>
      </c>
      <c r="E1909" s="23" t="s">
        <v>427</v>
      </c>
      <c r="F1909" s="23">
        <v>1</v>
      </c>
      <c r="G1909" s="23"/>
      <c r="H1909" s="23" t="s">
        <v>764</v>
      </c>
    </row>
    <row r="1910" s="2" customFormat="1" ht="61" customHeight="1" spans="1:8">
      <c r="A1910" s="23">
        <v>101</v>
      </c>
      <c r="B1910" s="26"/>
      <c r="C1910" s="23" t="s">
        <v>784</v>
      </c>
      <c r="D1910" s="24" t="s">
        <v>785</v>
      </c>
      <c r="E1910" s="23" t="s">
        <v>518</v>
      </c>
      <c r="F1910" s="23">
        <v>3</v>
      </c>
      <c r="G1910" s="23"/>
      <c r="H1910" s="23" t="s">
        <v>764</v>
      </c>
    </row>
    <row r="1911" s="2" customFormat="1" ht="81" customHeight="1" spans="1:8">
      <c r="A1911" s="23">
        <v>102</v>
      </c>
      <c r="B1911" s="26"/>
      <c r="C1911" s="23" t="s">
        <v>786</v>
      </c>
      <c r="D1911" s="24" t="s">
        <v>787</v>
      </c>
      <c r="E1911" s="23" t="s">
        <v>643</v>
      </c>
      <c r="F1911" s="23">
        <v>6</v>
      </c>
      <c r="G1911" s="23"/>
      <c r="H1911" s="23" t="s">
        <v>764</v>
      </c>
    </row>
    <row r="1912" s="2" customFormat="1" ht="81" customHeight="1" spans="1:8">
      <c r="A1912" s="23">
        <v>103</v>
      </c>
      <c r="B1912" s="26"/>
      <c r="C1912" s="23" t="s">
        <v>788</v>
      </c>
      <c r="D1912" s="24" t="s">
        <v>789</v>
      </c>
      <c r="E1912" s="23" t="s">
        <v>790</v>
      </c>
      <c r="F1912" s="23">
        <v>80</v>
      </c>
      <c r="G1912" s="23"/>
      <c r="H1912" s="23" t="s">
        <v>764</v>
      </c>
    </row>
    <row r="1913" s="2" customFormat="1" ht="63" customHeight="1" spans="1:8">
      <c r="A1913" s="23">
        <v>104</v>
      </c>
      <c r="B1913" s="26"/>
      <c r="C1913" s="23" t="s">
        <v>791</v>
      </c>
      <c r="D1913" s="24" t="s">
        <v>792</v>
      </c>
      <c r="E1913" s="23" t="s">
        <v>643</v>
      </c>
      <c r="F1913" s="23">
        <v>3</v>
      </c>
      <c r="G1913" s="23"/>
      <c r="H1913" s="23" t="s">
        <v>764</v>
      </c>
    </row>
    <row r="1914" s="2" customFormat="1" ht="63" customHeight="1" spans="1:8">
      <c r="A1914" s="23">
        <v>105</v>
      </c>
      <c r="B1914" s="26"/>
      <c r="C1914" s="23" t="s">
        <v>793</v>
      </c>
      <c r="D1914" s="24" t="s">
        <v>794</v>
      </c>
      <c r="E1914" s="23" t="s">
        <v>601</v>
      </c>
      <c r="F1914" s="23">
        <v>1</v>
      </c>
      <c r="G1914" s="23"/>
      <c r="H1914" s="23" t="s">
        <v>645</v>
      </c>
    </row>
    <row r="1915" s="2" customFormat="1" ht="45" customHeight="1" spans="1:8">
      <c r="A1915" s="23">
        <v>106</v>
      </c>
      <c r="B1915" s="26"/>
      <c r="C1915" s="23" t="s">
        <v>795</v>
      </c>
      <c r="D1915" s="24" t="s">
        <v>796</v>
      </c>
      <c r="E1915" s="23" t="s">
        <v>407</v>
      </c>
      <c r="F1915" s="23">
        <v>20</v>
      </c>
      <c r="G1915" s="23"/>
      <c r="H1915" s="23" t="s">
        <v>645</v>
      </c>
    </row>
    <row r="1916" s="2" customFormat="1" ht="61" customHeight="1" spans="1:8">
      <c r="A1916" s="23">
        <v>107</v>
      </c>
      <c r="B1916" s="26"/>
      <c r="C1916" s="23" t="s">
        <v>795</v>
      </c>
      <c r="D1916" s="24" t="s">
        <v>797</v>
      </c>
      <c r="E1916" s="23" t="s">
        <v>407</v>
      </c>
      <c r="F1916" s="23">
        <v>10</v>
      </c>
      <c r="G1916" s="23"/>
      <c r="H1916" s="23" t="s">
        <v>645</v>
      </c>
    </row>
    <row r="1917" s="2" customFormat="1" ht="57" customHeight="1" spans="1:8">
      <c r="A1917" s="23">
        <v>108</v>
      </c>
      <c r="B1917" s="26"/>
      <c r="C1917" s="23" t="s">
        <v>795</v>
      </c>
      <c r="D1917" s="24" t="s">
        <v>798</v>
      </c>
      <c r="E1917" s="23" t="s">
        <v>407</v>
      </c>
      <c r="F1917" s="23">
        <v>50</v>
      </c>
      <c r="G1917" s="23"/>
      <c r="H1917" s="23" t="s">
        <v>645</v>
      </c>
    </row>
    <row r="1918" s="2" customFormat="1" ht="75" customHeight="1" spans="1:8">
      <c r="A1918" s="23">
        <v>109</v>
      </c>
      <c r="B1918" s="26"/>
      <c r="C1918" s="23" t="s">
        <v>799</v>
      </c>
      <c r="D1918" s="24" t="s">
        <v>800</v>
      </c>
      <c r="E1918" s="23" t="s">
        <v>407</v>
      </c>
      <c r="F1918" s="23">
        <v>10</v>
      </c>
      <c r="G1918" s="23"/>
      <c r="H1918" s="23" t="s">
        <v>645</v>
      </c>
    </row>
    <row r="1919" s="2" customFormat="1" ht="45" customHeight="1" spans="1:8">
      <c r="A1919" s="23">
        <v>110</v>
      </c>
      <c r="B1919" s="27"/>
      <c r="C1919" s="23" t="s">
        <v>801</v>
      </c>
      <c r="D1919" s="24" t="s">
        <v>802</v>
      </c>
      <c r="E1919" s="23" t="s">
        <v>427</v>
      </c>
      <c r="F1919" s="23">
        <v>20</v>
      </c>
      <c r="G1919" s="23"/>
      <c r="H1919" s="23" t="s">
        <v>645</v>
      </c>
    </row>
    <row r="1920" s="2" customFormat="1" ht="87" customHeight="1" spans="1:8">
      <c r="A1920" s="23">
        <v>111</v>
      </c>
      <c r="B1920" s="25" t="s">
        <v>761</v>
      </c>
      <c r="C1920" s="23" t="s">
        <v>803</v>
      </c>
      <c r="D1920" s="24" t="s">
        <v>804</v>
      </c>
      <c r="E1920" s="23" t="s">
        <v>256</v>
      </c>
      <c r="F1920" s="23">
        <v>10</v>
      </c>
      <c r="G1920" s="23"/>
      <c r="H1920" s="23" t="s">
        <v>645</v>
      </c>
    </row>
    <row r="1921" s="2" customFormat="1" ht="89" customHeight="1" spans="1:8">
      <c r="A1921" s="23">
        <v>112</v>
      </c>
      <c r="B1921" s="27"/>
      <c r="C1921" s="23" t="s">
        <v>805</v>
      </c>
      <c r="D1921" s="24" t="s">
        <v>806</v>
      </c>
      <c r="E1921" s="23" t="s">
        <v>256</v>
      </c>
      <c r="F1921" s="23">
        <v>10</v>
      </c>
      <c r="G1921" s="23"/>
      <c r="H1921" s="23" t="s">
        <v>807</v>
      </c>
    </row>
    <row r="1922" s="2" customFormat="1" ht="31" customHeight="1" spans="1:8">
      <c r="A1922" s="29"/>
      <c r="B1922" s="29"/>
      <c r="C1922" s="29"/>
      <c r="D1922" s="30"/>
      <c r="E1922" s="31"/>
      <c r="F1922" s="29"/>
      <c r="G1922" s="29"/>
      <c r="H1922" s="31"/>
    </row>
    <row r="1923" s="3" customFormat="1" ht="46" customHeight="1" spans="1:8">
      <c r="A1923" s="32" t="s">
        <v>146</v>
      </c>
      <c r="B1923" s="32"/>
      <c r="C1923" s="32"/>
      <c r="D1923" s="33"/>
      <c r="E1923" s="34"/>
      <c r="F1923" s="35"/>
      <c r="G1923" s="3"/>
      <c r="H1923" s="33"/>
    </row>
    <row r="1924" s="3" customFormat="1" ht="46" customHeight="1" spans="1:8">
      <c r="A1924" s="32" t="s">
        <v>147</v>
      </c>
      <c r="B1924" s="32"/>
      <c r="C1924" s="32"/>
      <c r="D1924" s="36"/>
      <c r="E1924" s="37"/>
      <c r="F1924" s="35"/>
      <c r="G1924" s="3"/>
      <c r="H1924" s="38"/>
    </row>
    <row r="1925" s="3" customFormat="1" ht="46" customHeight="1" spans="1:8">
      <c r="A1925" s="32" t="s">
        <v>148</v>
      </c>
      <c r="B1925" s="32"/>
      <c r="C1925" s="32"/>
      <c r="D1925" s="36"/>
      <c r="E1925" s="37"/>
      <c r="F1925" s="35"/>
      <c r="G1925" s="3"/>
      <c r="H1925" s="38"/>
    </row>
  </sheetData>
  <mergeCells count="831">
    <mergeCell ref="A1:H1"/>
    <mergeCell ref="A2:H2"/>
    <mergeCell ref="A1923:C1923"/>
    <mergeCell ref="A1924:C1924"/>
    <mergeCell ref="A1925:C1925"/>
    <mergeCell ref="A5:A45"/>
    <mergeCell ref="A46:A95"/>
    <mergeCell ref="A96:A121"/>
    <mergeCell ref="A122:A156"/>
    <mergeCell ref="A157:A190"/>
    <mergeCell ref="A191:A203"/>
    <mergeCell ref="A204:A214"/>
    <mergeCell ref="A215:A229"/>
    <mergeCell ref="A230:A250"/>
    <mergeCell ref="A251:A271"/>
    <mergeCell ref="A272:A278"/>
    <mergeCell ref="A279:A296"/>
    <mergeCell ref="A298:A326"/>
    <mergeCell ref="A327:A361"/>
    <mergeCell ref="A362:A384"/>
    <mergeCell ref="A385:A390"/>
    <mergeCell ref="A391:A412"/>
    <mergeCell ref="A414:A430"/>
    <mergeCell ref="A431:A439"/>
    <mergeCell ref="A440:A449"/>
    <mergeCell ref="A450:A458"/>
    <mergeCell ref="A459:A463"/>
    <mergeCell ref="A464:A478"/>
    <mergeCell ref="A479:A493"/>
    <mergeCell ref="A494:A500"/>
    <mergeCell ref="A501:A507"/>
    <mergeCell ref="A508:A517"/>
    <mergeCell ref="A518:A543"/>
    <mergeCell ref="A544:A549"/>
    <mergeCell ref="A550:A559"/>
    <mergeCell ref="A560:A571"/>
    <mergeCell ref="A572:A577"/>
    <mergeCell ref="A578:A586"/>
    <mergeCell ref="A587:A599"/>
    <mergeCell ref="A600:A606"/>
    <mergeCell ref="A607:A619"/>
    <mergeCell ref="A620:A624"/>
    <mergeCell ref="A625:A679"/>
    <mergeCell ref="A680:A692"/>
    <mergeCell ref="A693:A705"/>
    <mergeCell ref="A707:A729"/>
    <mergeCell ref="A730:A733"/>
    <mergeCell ref="A734:A736"/>
    <mergeCell ref="A737:A793"/>
    <mergeCell ref="A794:A821"/>
    <mergeCell ref="A822:A851"/>
    <mergeCell ref="A852:A883"/>
    <mergeCell ref="A884:A907"/>
    <mergeCell ref="A908:A953"/>
    <mergeCell ref="A954:A965"/>
    <mergeCell ref="A966:A971"/>
    <mergeCell ref="A972:A980"/>
    <mergeCell ref="A981:A988"/>
    <mergeCell ref="A989:A997"/>
    <mergeCell ref="A998:A1002"/>
    <mergeCell ref="A1003:A1005"/>
    <mergeCell ref="A1006:A1010"/>
    <mergeCell ref="A1011:A1022"/>
    <mergeCell ref="A1023:A1029"/>
    <mergeCell ref="A1030:A1033"/>
    <mergeCell ref="A1034:A1037"/>
    <mergeCell ref="A1038:A1039"/>
    <mergeCell ref="A1040:A1043"/>
    <mergeCell ref="A1044:A1045"/>
    <mergeCell ref="A1046:A1057"/>
    <mergeCell ref="A1058:A1074"/>
    <mergeCell ref="A1075:A1080"/>
    <mergeCell ref="A1081:A1089"/>
    <mergeCell ref="A1090:A1105"/>
    <mergeCell ref="A1106:A1123"/>
    <mergeCell ref="A1124:A1137"/>
    <mergeCell ref="A1138:A1188"/>
    <mergeCell ref="A1189:A1192"/>
    <mergeCell ref="A1193:A1221"/>
    <mergeCell ref="A1222:A1241"/>
    <mergeCell ref="A1242:A1250"/>
    <mergeCell ref="A1251:A1271"/>
    <mergeCell ref="A1272:A1280"/>
    <mergeCell ref="A1281:A1285"/>
    <mergeCell ref="A1286:A1308"/>
    <mergeCell ref="A1309:A1311"/>
    <mergeCell ref="A1312:A1338"/>
    <mergeCell ref="A1339:A1370"/>
    <mergeCell ref="A1371:A1429"/>
    <mergeCell ref="A1430:A1484"/>
    <mergeCell ref="A1486:A1544"/>
    <mergeCell ref="A1545:A1577"/>
    <mergeCell ref="A1578:A1591"/>
    <mergeCell ref="A1592:A1602"/>
    <mergeCell ref="A1603:A1636"/>
    <mergeCell ref="A1637:A1654"/>
    <mergeCell ref="A1656:A1660"/>
    <mergeCell ref="A1661:A1692"/>
    <mergeCell ref="A1693:A1697"/>
    <mergeCell ref="A1698:A1715"/>
    <mergeCell ref="A1716:A1722"/>
    <mergeCell ref="A1723:A1725"/>
    <mergeCell ref="A1726:A1739"/>
    <mergeCell ref="A1740:A1748"/>
    <mergeCell ref="A1749:A1750"/>
    <mergeCell ref="A1751:A1783"/>
    <mergeCell ref="A1784:A1801"/>
    <mergeCell ref="A1802:A1807"/>
    <mergeCell ref="A1808:A1840"/>
    <mergeCell ref="A1841:A1865"/>
    <mergeCell ref="A1866:A1868"/>
    <mergeCell ref="A1869:A1870"/>
    <mergeCell ref="A1871:A1872"/>
    <mergeCell ref="A1873:A1874"/>
    <mergeCell ref="A1875:A1876"/>
    <mergeCell ref="A1877:A1878"/>
    <mergeCell ref="A1879:A1881"/>
    <mergeCell ref="A1883:A1885"/>
    <mergeCell ref="A1886:A1894"/>
    <mergeCell ref="A1897:A1898"/>
    <mergeCell ref="B5:B45"/>
    <mergeCell ref="B46:B95"/>
    <mergeCell ref="B96:B156"/>
    <mergeCell ref="B157:B214"/>
    <mergeCell ref="B215:B271"/>
    <mergeCell ref="B272:B296"/>
    <mergeCell ref="B298:B326"/>
    <mergeCell ref="B327:B384"/>
    <mergeCell ref="B385:B412"/>
    <mergeCell ref="B414:B439"/>
    <mergeCell ref="B440:B500"/>
    <mergeCell ref="B501:B559"/>
    <mergeCell ref="B560:B619"/>
    <mergeCell ref="B620:B679"/>
    <mergeCell ref="B680:B733"/>
    <mergeCell ref="B734:B736"/>
    <mergeCell ref="B737:B793"/>
    <mergeCell ref="B794:B851"/>
    <mergeCell ref="B852:B907"/>
    <mergeCell ref="B908:B965"/>
    <mergeCell ref="B966:B1022"/>
    <mergeCell ref="B1023:B1043"/>
    <mergeCell ref="B1044:B1045"/>
    <mergeCell ref="B1046:B1080"/>
    <mergeCell ref="B1081:B1137"/>
    <mergeCell ref="B1138:B1192"/>
    <mergeCell ref="B1193:B1250"/>
    <mergeCell ref="B1251:B1308"/>
    <mergeCell ref="B1309:B1311"/>
    <mergeCell ref="B1312:B1370"/>
    <mergeCell ref="B1371:B1429"/>
    <mergeCell ref="B1430:B1484"/>
    <mergeCell ref="B1486:B1544"/>
    <mergeCell ref="B1545:B1602"/>
    <mergeCell ref="B1603:B1660"/>
    <mergeCell ref="B1661:B1722"/>
    <mergeCell ref="B1723:B1725"/>
    <mergeCell ref="B1726:B1748"/>
    <mergeCell ref="B1749:B1750"/>
    <mergeCell ref="B1751:B1783"/>
    <mergeCell ref="B1784:B1840"/>
    <mergeCell ref="B1841:B1881"/>
    <mergeCell ref="B1883:B1885"/>
    <mergeCell ref="B1886:B1894"/>
    <mergeCell ref="B1895:B1896"/>
    <mergeCell ref="B1897:B1898"/>
    <mergeCell ref="B1901:B1908"/>
    <mergeCell ref="B1909:B1919"/>
    <mergeCell ref="B1920:B1921"/>
    <mergeCell ref="C5:C45"/>
    <mergeCell ref="C46:C95"/>
    <mergeCell ref="C96:C121"/>
    <mergeCell ref="C122:C156"/>
    <mergeCell ref="C157:C190"/>
    <mergeCell ref="C191:C203"/>
    <mergeCell ref="C204:C214"/>
    <mergeCell ref="C215:C229"/>
    <mergeCell ref="C230:C250"/>
    <mergeCell ref="C251:C271"/>
    <mergeCell ref="C272:C278"/>
    <mergeCell ref="C279:C296"/>
    <mergeCell ref="C298:C326"/>
    <mergeCell ref="C327:C361"/>
    <mergeCell ref="C362:C384"/>
    <mergeCell ref="C385:C390"/>
    <mergeCell ref="C391:C412"/>
    <mergeCell ref="C414:C430"/>
    <mergeCell ref="C431:C439"/>
    <mergeCell ref="C440:C449"/>
    <mergeCell ref="C450:C458"/>
    <mergeCell ref="C459:C463"/>
    <mergeCell ref="C464:C478"/>
    <mergeCell ref="C479:C493"/>
    <mergeCell ref="C494:C500"/>
    <mergeCell ref="C501:C507"/>
    <mergeCell ref="C508:C517"/>
    <mergeCell ref="C518:C543"/>
    <mergeCell ref="C544:C549"/>
    <mergeCell ref="C550:C559"/>
    <mergeCell ref="C560:C571"/>
    <mergeCell ref="C572:C577"/>
    <mergeCell ref="C578:C586"/>
    <mergeCell ref="C587:C599"/>
    <mergeCell ref="C600:C606"/>
    <mergeCell ref="C607:C619"/>
    <mergeCell ref="C620:C624"/>
    <mergeCell ref="C625:C679"/>
    <mergeCell ref="C680:C692"/>
    <mergeCell ref="C693:C705"/>
    <mergeCell ref="C707:C729"/>
    <mergeCell ref="C730:C733"/>
    <mergeCell ref="C734:C736"/>
    <mergeCell ref="C737:C793"/>
    <mergeCell ref="C794:C821"/>
    <mergeCell ref="C822:C851"/>
    <mergeCell ref="C852:C907"/>
    <mergeCell ref="C908:C953"/>
    <mergeCell ref="C954:C965"/>
    <mergeCell ref="C966:C971"/>
    <mergeCell ref="C972:C980"/>
    <mergeCell ref="C981:C988"/>
    <mergeCell ref="C989:C997"/>
    <mergeCell ref="C998:C1002"/>
    <mergeCell ref="C1003:C1005"/>
    <mergeCell ref="C1006:C1010"/>
    <mergeCell ref="C1011:C1022"/>
    <mergeCell ref="C1023:C1029"/>
    <mergeCell ref="C1030:C1033"/>
    <mergeCell ref="C1034:C1037"/>
    <mergeCell ref="C1038:C1039"/>
    <mergeCell ref="C1040:C1043"/>
    <mergeCell ref="C1044:C1045"/>
    <mergeCell ref="C1046:C1080"/>
    <mergeCell ref="C1081:C1137"/>
    <mergeCell ref="C1138:C1192"/>
    <mergeCell ref="C1193:C1221"/>
    <mergeCell ref="C1222:C1241"/>
    <mergeCell ref="C1242:C1250"/>
    <mergeCell ref="C1251:C1285"/>
    <mergeCell ref="C1286:C1308"/>
    <mergeCell ref="C1309:C1311"/>
    <mergeCell ref="C1312:C1338"/>
    <mergeCell ref="C1339:C1370"/>
    <mergeCell ref="C1371:C1429"/>
    <mergeCell ref="C1430:C1484"/>
    <mergeCell ref="C1486:C1544"/>
    <mergeCell ref="C1545:C1577"/>
    <mergeCell ref="C1578:C1591"/>
    <mergeCell ref="C1592:C1602"/>
    <mergeCell ref="C1603:C1636"/>
    <mergeCell ref="C1637:C1654"/>
    <mergeCell ref="C1656:C1660"/>
    <mergeCell ref="C1661:C1692"/>
    <mergeCell ref="C1693:C1697"/>
    <mergeCell ref="C1698:C1715"/>
    <mergeCell ref="C1716:C1722"/>
    <mergeCell ref="C1723:C1725"/>
    <mergeCell ref="C1726:C1739"/>
    <mergeCell ref="C1740:C1748"/>
    <mergeCell ref="C1749:C1750"/>
    <mergeCell ref="C1751:C1783"/>
    <mergeCell ref="C1784:C1801"/>
    <mergeCell ref="C1802:C1807"/>
    <mergeCell ref="C1808:C1840"/>
    <mergeCell ref="C1841:C1865"/>
    <mergeCell ref="C1866:C1868"/>
    <mergeCell ref="C1869:C1870"/>
    <mergeCell ref="C1871:C1872"/>
    <mergeCell ref="C1873:C1874"/>
    <mergeCell ref="C1875:C1876"/>
    <mergeCell ref="C1877:C1878"/>
    <mergeCell ref="C1879:C1881"/>
    <mergeCell ref="C1883:C1885"/>
    <mergeCell ref="C1886:C1894"/>
    <mergeCell ref="C1897:C1898"/>
    <mergeCell ref="D5:D45"/>
    <mergeCell ref="D46:D121"/>
    <mergeCell ref="D122:D190"/>
    <mergeCell ref="D191:D203"/>
    <mergeCell ref="D204:D229"/>
    <mergeCell ref="D230:D250"/>
    <mergeCell ref="D251:D278"/>
    <mergeCell ref="D279:D296"/>
    <mergeCell ref="D298:D361"/>
    <mergeCell ref="D362:D390"/>
    <mergeCell ref="D391:D412"/>
    <mergeCell ref="D414:D430"/>
    <mergeCell ref="D431:D439"/>
    <mergeCell ref="D440:D449"/>
    <mergeCell ref="D450:D458"/>
    <mergeCell ref="D459:D463"/>
    <mergeCell ref="D464:D478"/>
    <mergeCell ref="D479:D493"/>
    <mergeCell ref="D494:D500"/>
    <mergeCell ref="D501:D507"/>
    <mergeCell ref="D508:D517"/>
    <mergeCell ref="D518:D543"/>
    <mergeCell ref="D544:D549"/>
    <mergeCell ref="D550:D559"/>
    <mergeCell ref="D560:D571"/>
    <mergeCell ref="D572:D577"/>
    <mergeCell ref="D578:D586"/>
    <mergeCell ref="D587:D599"/>
    <mergeCell ref="D600:D606"/>
    <mergeCell ref="D607:D624"/>
    <mergeCell ref="D625:D692"/>
    <mergeCell ref="D693:D705"/>
    <mergeCell ref="D707:D729"/>
    <mergeCell ref="D730:D733"/>
    <mergeCell ref="D734:D736"/>
    <mergeCell ref="D737:D821"/>
    <mergeCell ref="D822:D883"/>
    <mergeCell ref="D884:D953"/>
    <mergeCell ref="D954:D971"/>
    <mergeCell ref="D972:D980"/>
    <mergeCell ref="D981:D988"/>
    <mergeCell ref="D989:D997"/>
    <mergeCell ref="D998:D1002"/>
    <mergeCell ref="D1003:D1005"/>
    <mergeCell ref="D1006:D1010"/>
    <mergeCell ref="D1011:D1029"/>
    <mergeCell ref="D1030:D1033"/>
    <mergeCell ref="D1034:D1037"/>
    <mergeCell ref="D1038:D1039"/>
    <mergeCell ref="D1040:D1043"/>
    <mergeCell ref="D1044:D1045"/>
    <mergeCell ref="D1046:D1057"/>
    <mergeCell ref="D1058:D1074"/>
    <mergeCell ref="D1075:D1089"/>
    <mergeCell ref="D1090:D1105"/>
    <mergeCell ref="D1106:D1123"/>
    <mergeCell ref="D1124:D1188"/>
    <mergeCell ref="D1189:D1221"/>
    <mergeCell ref="D1222:D1241"/>
    <mergeCell ref="D1242:D1271"/>
    <mergeCell ref="D1272:D1280"/>
    <mergeCell ref="D1281:D1285"/>
    <mergeCell ref="D1286:D1308"/>
    <mergeCell ref="D1309:D1311"/>
    <mergeCell ref="D1312:D1338"/>
    <mergeCell ref="D1339:D1484"/>
    <mergeCell ref="D1485:D1577"/>
    <mergeCell ref="D1578:D1591"/>
    <mergeCell ref="D1592:D1636"/>
    <mergeCell ref="D1637:D1654"/>
    <mergeCell ref="D1656:D1692"/>
    <mergeCell ref="D1693:D1697"/>
    <mergeCell ref="D1698:D1715"/>
    <mergeCell ref="D1716:D1722"/>
    <mergeCell ref="D1723:D1725"/>
    <mergeCell ref="D1726:D1739"/>
    <mergeCell ref="D1740:D1748"/>
    <mergeCell ref="D1749:D1750"/>
    <mergeCell ref="D1751:D1801"/>
    <mergeCell ref="D1802:D1807"/>
    <mergeCell ref="D1808:D1865"/>
    <mergeCell ref="D1866:D1868"/>
    <mergeCell ref="D1869:D1870"/>
    <mergeCell ref="D1871:D1872"/>
    <mergeCell ref="D1873:D1874"/>
    <mergeCell ref="D1875:D1876"/>
    <mergeCell ref="D1877:D1878"/>
    <mergeCell ref="D1879:D1881"/>
    <mergeCell ref="D1883:D1885"/>
    <mergeCell ref="D1886:D1894"/>
    <mergeCell ref="D1897:D1898"/>
    <mergeCell ref="E5:E45"/>
    <mergeCell ref="E46:E95"/>
    <mergeCell ref="E96:E121"/>
    <mergeCell ref="E122:E156"/>
    <mergeCell ref="E157:E190"/>
    <mergeCell ref="E191:E203"/>
    <mergeCell ref="E204:E214"/>
    <mergeCell ref="E215:E229"/>
    <mergeCell ref="E230:E250"/>
    <mergeCell ref="E251:E271"/>
    <mergeCell ref="E272:E278"/>
    <mergeCell ref="E279:E296"/>
    <mergeCell ref="E298:E326"/>
    <mergeCell ref="E327:E361"/>
    <mergeCell ref="E362:E384"/>
    <mergeCell ref="E385:E390"/>
    <mergeCell ref="E391:E412"/>
    <mergeCell ref="E414:E430"/>
    <mergeCell ref="E431:E439"/>
    <mergeCell ref="E440:E449"/>
    <mergeCell ref="E450:E458"/>
    <mergeCell ref="E459:E463"/>
    <mergeCell ref="E464:E478"/>
    <mergeCell ref="E479:E493"/>
    <mergeCell ref="E494:E500"/>
    <mergeCell ref="E501:E507"/>
    <mergeCell ref="E508:E517"/>
    <mergeCell ref="E518:E543"/>
    <mergeCell ref="E544:E549"/>
    <mergeCell ref="E550:E559"/>
    <mergeCell ref="E560:E571"/>
    <mergeCell ref="E572:E577"/>
    <mergeCell ref="E578:E586"/>
    <mergeCell ref="E587:E599"/>
    <mergeCell ref="E600:E606"/>
    <mergeCell ref="E607:E619"/>
    <mergeCell ref="E620:E624"/>
    <mergeCell ref="E625:E679"/>
    <mergeCell ref="E680:E692"/>
    <mergeCell ref="E693:E705"/>
    <mergeCell ref="E707:E729"/>
    <mergeCell ref="E730:E733"/>
    <mergeCell ref="E734:E736"/>
    <mergeCell ref="E737:E793"/>
    <mergeCell ref="E794:E821"/>
    <mergeCell ref="E822:E851"/>
    <mergeCell ref="E852:E883"/>
    <mergeCell ref="E884:E907"/>
    <mergeCell ref="E908:E953"/>
    <mergeCell ref="E954:E965"/>
    <mergeCell ref="E966:E971"/>
    <mergeCell ref="E972:E980"/>
    <mergeCell ref="E981:E988"/>
    <mergeCell ref="E989:E997"/>
    <mergeCell ref="E998:E1002"/>
    <mergeCell ref="E1003:E1005"/>
    <mergeCell ref="E1006:E1010"/>
    <mergeCell ref="E1011:E1022"/>
    <mergeCell ref="E1023:E1029"/>
    <mergeCell ref="E1030:E1033"/>
    <mergeCell ref="E1034:E1037"/>
    <mergeCell ref="E1038:E1039"/>
    <mergeCell ref="E1040:E1043"/>
    <mergeCell ref="E1044:E1045"/>
    <mergeCell ref="E1046:E1057"/>
    <mergeCell ref="E1058:E1074"/>
    <mergeCell ref="E1075:E1080"/>
    <mergeCell ref="E1081:E1089"/>
    <mergeCell ref="E1090:E1105"/>
    <mergeCell ref="E1106:E1123"/>
    <mergeCell ref="E1124:E1137"/>
    <mergeCell ref="E1138:E1188"/>
    <mergeCell ref="E1189:E1192"/>
    <mergeCell ref="E1193:E1221"/>
    <mergeCell ref="E1222:E1241"/>
    <mergeCell ref="E1242:E1250"/>
    <mergeCell ref="E1251:E1271"/>
    <mergeCell ref="E1272:E1280"/>
    <mergeCell ref="E1281:E1285"/>
    <mergeCell ref="E1286:E1308"/>
    <mergeCell ref="E1309:E1311"/>
    <mergeCell ref="E1312:E1338"/>
    <mergeCell ref="E1339:E1370"/>
    <mergeCell ref="E1371:E1429"/>
    <mergeCell ref="E1430:E1484"/>
    <mergeCell ref="E1486:E1544"/>
    <mergeCell ref="E1545:E1577"/>
    <mergeCell ref="E1578:E1591"/>
    <mergeCell ref="E1592:E1602"/>
    <mergeCell ref="E1603:E1636"/>
    <mergeCell ref="E1637:E1654"/>
    <mergeCell ref="E1656:E1660"/>
    <mergeCell ref="E1661:E1692"/>
    <mergeCell ref="E1693:E1697"/>
    <mergeCell ref="E1698:E1715"/>
    <mergeCell ref="E1716:E1718"/>
    <mergeCell ref="E1719:E1722"/>
    <mergeCell ref="E1723:E1725"/>
    <mergeCell ref="E1726:E1739"/>
    <mergeCell ref="E1740:E1748"/>
    <mergeCell ref="E1749:E1750"/>
    <mergeCell ref="E1751:E1783"/>
    <mergeCell ref="E1784:E1801"/>
    <mergeCell ref="E1802:E1807"/>
    <mergeCell ref="E1808:E1840"/>
    <mergeCell ref="E1841:E1865"/>
    <mergeCell ref="E1866:E1868"/>
    <mergeCell ref="E1869:E1870"/>
    <mergeCell ref="E1871:E1872"/>
    <mergeCell ref="E1873:E1874"/>
    <mergeCell ref="E1875:E1876"/>
    <mergeCell ref="E1877:E1878"/>
    <mergeCell ref="E1879:E1881"/>
    <mergeCell ref="E1883:E1885"/>
    <mergeCell ref="E1886:E1894"/>
    <mergeCell ref="E1897:E1898"/>
    <mergeCell ref="F5:F45"/>
    <mergeCell ref="F46:F95"/>
    <mergeCell ref="F96:F121"/>
    <mergeCell ref="F122:F156"/>
    <mergeCell ref="F157:F190"/>
    <mergeCell ref="F191:F203"/>
    <mergeCell ref="F204:F214"/>
    <mergeCell ref="F215:F229"/>
    <mergeCell ref="F230:F250"/>
    <mergeCell ref="F251:F271"/>
    <mergeCell ref="F272:F278"/>
    <mergeCell ref="F279:F296"/>
    <mergeCell ref="F298:F326"/>
    <mergeCell ref="F327:F361"/>
    <mergeCell ref="F362:F384"/>
    <mergeCell ref="F385:F390"/>
    <mergeCell ref="F391:F412"/>
    <mergeCell ref="F414:F430"/>
    <mergeCell ref="F431:F439"/>
    <mergeCell ref="F440:F449"/>
    <mergeCell ref="F450:F458"/>
    <mergeCell ref="F459:F463"/>
    <mergeCell ref="F464:F478"/>
    <mergeCell ref="F479:F493"/>
    <mergeCell ref="F494:F500"/>
    <mergeCell ref="F501:F507"/>
    <mergeCell ref="F508:F517"/>
    <mergeCell ref="F518:F543"/>
    <mergeCell ref="F544:F549"/>
    <mergeCell ref="F550:F559"/>
    <mergeCell ref="F560:F571"/>
    <mergeCell ref="F572:F577"/>
    <mergeCell ref="F578:F586"/>
    <mergeCell ref="F587:F599"/>
    <mergeCell ref="F600:F606"/>
    <mergeCell ref="F607:F619"/>
    <mergeCell ref="F620:F624"/>
    <mergeCell ref="F625:F679"/>
    <mergeCell ref="F680:F692"/>
    <mergeCell ref="F693:F705"/>
    <mergeCell ref="F707:F729"/>
    <mergeCell ref="F730:F733"/>
    <mergeCell ref="F734:F736"/>
    <mergeCell ref="F737:F793"/>
    <mergeCell ref="F794:F821"/>
    <mergeCell ref="F822:F851"/>
    <mergeCell ref="F852:F883"/>
    <mergeCell ref="F884:F907"/>
    <mergeCell ref="F908:F953"/>
    <mergeCell ref="F954:F965"/>
    <mergeCell ref="F966:F971"/>
    <mergeCell ref="F972:F980"/>
    <mergeCell ref="F981:F988"/>
    <mergeCell ref="F989:F997"/>
    <mergeCell ref="F998:F1002"/>
    <mergeCell ref="F1003:F1005"/>
    <mergeCell ref="F1006:F1010"/>
    <mergeCell ref="F1011:F1022"/>
    <mergeCell ref="F1023:F1029"/>
    <mergeCell ref="F1030:F1033"/>
    <mergeCell ref="F1034:F1037"/>
    <mergeCell ref="F1038:F1039"/>
    <mergeCell ref="F1040:F1043"/>
    <mergeCell ref="F1044:F1045"/>
    <mergeCell ref="F1046:F1057"/>
    <mergeCell ref="F1058:F1074"/>
    <mergeCell ref="F1075:F1080"/>
    <mergeCell ref="F1081:F1089"/>
    <mergeCell ref="F1090:F1105"/>
    <mergeCell ref="F1106:F1123"/>
    <mergeCell ref="F1124:F1137"/>
    <mergeCell ref="F1138:F1188"/>
    <mergeCell ref="F1189:F1192"/>
    <mergeCell ref="F1193:F1221"/>
    <mergeCell ref="F1222:F1241"/>
    <mergeCell ref="F1242:F1250"/>
    <mergeCell ref="F1251:F1271"/>
    <mergeCell ref="F1272:F1280"/>
    <mergeCell ref="F1281:F1285"/>
    <mergeCell ref="F1286:F1308"/>
    <mergeCell ref="F1309:F1311"/>
    <mergeCell ref="F1312:F1338"/>
    <mergeCell ref="F1339:F1370"/>
    <mergeCell ref="F1371:F1429"/>
    <mergeCell ref="F1430:F1484"/>
    <mergeCell ref="F1486:F1544"/>
    <mergeCell ref="F1545:F1577"/>
    <mergeCell ref="F1578:F1591"/>
    <mergeCell ref="F1592:F1602"/>
    <mergeCell ref="F1603:F1636"/>
    <mergeCell ref="F1637:F1654"/>
    <mergeCell ref="F1656:F1660"/>
    <mergeCell ref="F1661:F1692"/>
    <mergeCell ref="F1693:F1697"/>
    <mergeCell ref="F1698:F1715"/>
    <mergeCell ref="F1716:F1718"/>
    <mergeCell ref="F1719:F1722"/>
    <mergeCell ref="F1723:F1725"/>
    <mergeCell ref="F1726:F1739"/>
    <mergeCell ref="F1740:F1748"/>
    <mergeCell ref="F1749:F1750"/>
    <mergeCell ref="F1751:F1783"/>
    <mergeCell ref="F1784:F1801"/>
    <mergeCell ref="F1802:F1807"/>
    <mergeCell ref="F1808:F1840"/>
    <mergeCell ref="F1841:F1865"/>
    <mergeCell ref="F1866:F1868"/>
    <mergeCell ref="F1869:F1870"/>
    <mergeCell ref="F1871:F1872"/>
    <mergeCell ref="F1873:F1874"/>
    <mergeCell ref="F1875:F1876"/>
    <mergeCell ref="F1877:F1878"/>
    <mergeCell ref="F1879:F1881"/>
    <mergeCell ref="F1883:F1885"/>
    <mergeCell ref="F1886:F1894"/>
    <mergeCell ref="F1897:F1898"/>
    <mergeCell ref="G5:G45"/>
    <mergeCell ref="G46:G95"/>
    <mergeCell ref="G96:G121"/>
    <mergeCell ref="G122:G156"/>
    <mergeCell ref="G157:G190"/>
    <mergeCell ref="G191:G203"/>
    <mergeCell ref="G204:G214"/>
    <mergeCell ref="G215:G229"/>
    <mergeCell ref="G230:G250"/>
    <mergeCell ref="G251:G271"/>
    <mergeCell ref="G272:G278"/>
    <mergeCell ref="G279:G296"/>
    <mergeCell ref="G298:G326"/>
    <mergeCell ref="G327:G361"/>
    <mergeCell ref="G362:G384"/>
    <mergeCell ref="G385:G390"/>
    <mergeCell ref="G391:G412"/>
    <mergeCell ref="G414:G430"/>
    <mergeCell ref="G431:G439"/>
    <mergeCell ref="G440:G449"/>
    <mergeCell ref="G450:G458"/>
    <mergeCell ref="G459:G463"/>
    <mergeCell ref="G464:G478"/>
    <mergeCell ref="G479:G493"/>
    <mergeCell ref="G494:G500"/>
    <mergeCell ref="G501:G507"/>
    <mergeCell ref="G508:G517"/>
    <mergeCell ref="G518:G543"/>
    <mergeCell ref="G544:G549"/>
    <mergeCell ref="G550:G559"/>
    <mergeCell ref="G560:G571"/>
    <mergeCell ref="G572:G577"/>
    <mergeCell ref="G578:G586"/>
    <mergeCell ref="G587:G599"/>
    <mergeCell ref="G600:G606"/>
    <mergeCell ref="G607:G619"/>
    <mergeCell ref="G620:G624"/>
    <mergeCell ref="G625:G679"/>
    <mergeCell ref="G680:G692"/>
    <mergeCell ref="G693:G705"/>
    <mergeCell ref="G707:G729"/>
    <mergeCell ref="G730:G733"/>
    <mergeCell ref="G734:G736"/>
    <mergeCell ref="G737:G793"/>
    <mergeCell ref="G794:G821"/>
    <mergeCell ref="G822:G851"/>
    <mergeCell ref="G852:G883"/>
    <mergeCell ref="G884:G907"/>
    <mergeCell ref="G908:G953"/>
    <mergeCell ref="G954:G965"/>
    <mergeCell ref="G966:G971"/>
    <mergeCell ref="G972:G980"/>
    <mergeCell ref="G981:G988"/>
    <mergeCell ref="G989:G997"/>
    <mergeCell ref="G998:G1002"/>
    <mergeCell ref="G1003:G1005"/>
    <mergeCell ref="G1006:G1010"/>
    <mergeCell ref="G1011:G1022"/>
    <mergeCell ref="G1023:G1029"/>
    <mergeCell ref="G1030:G1033"/>
    <mergeCell ref="G1034:G1037"/>
    <mergeCell ref="G1038:G1039"/>
    <mergeCell ref="G1040:G1043"/>
    <mergeCell ref="G1044:G1045"/>
    <mergeCell ref="G1046:G1057"/>
    <mergeCell ref="G1058:G1074"/>
    <mergeCell ref="G1075:G1080"/>
    <mergeCell ref="G1081:G1089"/>
    <mergeCell ref="G1090:G1105"/>
    <mergeCell ref="G1106:G1123"/>
    <mergeCell ref="G1124:G1137"/>
    <mergeCell ref="G1138:G1188"/>
    <mergeCell ref="G1189:G1192"/>
    <mergeCell ref="G1193:G1221"/>
    <mergeCell ref="G1222:G1241"/>
    <mergeCell ref="G1242:G1250"/>
    <mergeCell ref="G1251:G1271"/>
    <mergeCell ref="G1272:G1280"/>
    <mergeCell ref="G1281:G1285"/>
    <mergeCell ref="G1286:G1308"/>
    <mergeCell ref="G1309:G1311"/>
    <mergeCell ref="G1312:G1338"/>
    <mergeCell ref="G1339:G1370"/>
    <mergeCell ref="G1371:G1429"/>
    <mergeCell ref="G1430:G1484"/>
    <mergeCell ref="G1486:G1544"/>
    <mergeCell ref="G1545:G1577"/>
    <mergeCell ref="G1578:G1591"/>
    <mergeCell ref="G1592:G1602"/>
    <mergeCell ref="G1603:G1636"/>
    <mergeCell ref="G1637:G1654"/>
    <mergeCell ref="G1656:G1660"/>
    <mergeCell ref="G1661:G1692"/>
    <mergeCell ref="G1693:G1697"/>
    <mergeCell ref="G1698:G1715"/>
    <mergeCell ref="G1716:G1718"/>
    <mergeCell ref="G1719:G1722"/>
    <mergeCell ref="G1723:G1725"/>
    <mergeCell ref="G1726:G1739"/>
    <mergeCell ref="G1740:G1748"/>
    <mergeCell ref="G1749:G1750"/>
    <mergeCell ref="G1751:G1783"/>
    <mergeCell ref="G1784:G1801"/>
    <mergeCell ref="G1802:G1807"/>
    <mergeCell ref="G1808:G1840"/>
    <mergeCell ref="G1841:G1865"/>
    <mergeCell ref="G1866:G1868"/>
    <mergeCell ref="G1869:G1870"/>
    <mergeCell ref="G1871:G1872"/>
    <mergeCell ref="G1873:G1874"/>
    <mergeCell ref="G1875:G1876"/>
    <mergeCell ref="G1877:G1878"/>
    <mergeCell ref="G1879:G1881"/>
    <mergeCell ref="G1883:G1885"/>
    <mergeCell ref="G1886:G1894"/>
    <mergeCell ref="G1897:G1898"/>
    <mergeCell ref="H5:H45"/>
    <mergeCell ref="H46:H55"/>
    <mergeCell ref="H56:H95"/>
    <mergeCell ref="H96:H121"/>
    <mergeCell ref="H122:H156"/>
    <mergeCell ref="H157:H190"/>
    <mergeCell ref="H191:H203"/>
    <mergeCell ref="H204:H214"/>
    <mergeCell ref="H215:H229"/>
    <mergeCell ref="H230:H250"/>
    <mergeCell ref="H251:H271"/>
    <mergeCell ref="H272:H278"/>
    <mergeCell ref="H279:H296"/>
    <mergeCell ref="H298:H326"/>
    <mergeCell ref="H327:H361"/>
    <mergeCell ref="H362:H384"/>
    <mergeCell ref="H385:H390"/>
    <mergeCell ref="H391:H412"/>
    <mergeCell ref="H414:H430"/>
    <mergeCell ref="H431:H439"/>
    <mergeCell ref="H440:H449"/>
    <mergeCell ref="H450:H458"/>
    <mergeCell ref="H459:H463"/>
    <mergeCell ref="H464:H478"/>
    <mergeCell ref="H479:H493"/>
    <mergeCell ref="H494:H500"/>
    <mergeCell ref="H501:H507"/>
    <mergeCell ref="H508:H517"/>
    <mergeCell ref="H518:H543"/>
    <mergeCell ref="H544:H549"/>
    <mergeCell ref="H550:H559"/>
    <mergeCell ref="H560:H571"/>
    <mergeCell ref="H572:H577"/>
    <mergeCell ref="H578:H586"/>
    <mergeCell ref="H587:H599"/>
    <mergeCell ref="H600:H606"/>
    <mergeCell ref="H607:H619"/>
    <mergeCell ref="H620:H624"/>
    <mergeCell ref="H625:H679"/>
    <mergeCell ref="H680:H692"/>
    <mergeCell ref="H693:H705"/>
    <mergeCell ref="H707:H729"/>
    <mergeCell ref="H730:H733"/>
    <mergeCell ref="H734:H736"/>
    <mergeCell ref="H737:H793"/>
    <mergeCell ref="H794:H821"/>
    <mergeCell ref="H822:H851"/>
    <mergeCell ref="H852:H883"/>
    <mergeCell ref="H884:H907"/>
    <mergeCell ref="H908:H953"/>
    <mergeCell ref="H954:H965"/>
    <mergeCell ref="H966:H971"/>
    <mergeCell ref="H972:H980"/>
    <mergeCell ref="H981:H988"/>
    <mergeCell ref="H989:H997"/>
    <mergeCell ref="H998:H1002"/>
    <mergeCell ref="H1003:H1005"/>
    <mergeCell ref="H1006:H1010"/>
    <mergeCell ref="H1011:H1022"/>
    <mergeCell ref="H1023:H1029"/>
    <mergeCell ref="H1030:H1033"/>
    <mergeCell ref="H1034:H1037"/>
    <mergeCell ref="H1038:H1039"/>
    <mergeCell ref="H1040:H1043"/>
    <mergeCell ref="H1044:H1045"/>
    <mergeCell ref="H1046:H1057"/>
    <mergeCell ref="H1058:H1074"/>
    <mergeCell ref="H1075:H1080"/>
    <mergeCell ref="H1081:H1089"/>
    <mergeCell ref="H1090:H1105"/>
    <mergeCell ref="H1106:H1123"/>
    <mergeCell ref="H1124:H1137"/>
    <mergeCell ref="H1138:H1188"/>
    <mergeCell ref="H1189:H1192"/>
    <mergeCell ref="H1193:H1221"/>
    <mergeCell ref="H1222:H1241"/>
    <mergeCell ref="H1242:H1250"/>
    <mergeCell ref="H1251:H1271"/>
    <mergeCell ref="H1272:H1280"/>
    <mergeCell ref="H1281:H1285"/>
    <mergeCell ref="H1286:H1308"/>
    <mergeCell ref="H1309:H1311"/>
    <mergeCell ref="H1312:H1338"/>
    <mergeCell ref="H1339:H1370"/>
    <mergeCell ref="H1371:H1429"/>
    <mergeCell ref="H1430:H1484"/>
    <mergeCell ref="H1486:H1544"/>
    <mergeCell ref="H1545:H1577"/>
    <mergeCell ref="H1578:H1591"/>
    <mergeCell ref="H1592:H1602"/>
    <mergeCell ref="H1603:H1636"/>
    <mergeCell ref="H1637:H1654"/>
    <mergeCell ref="H1656:H1660"/>
    <mergeCell ref="H1661:H1692"/>
    <mergeCell ref="H1693:H1697"/>
    <mergeCell ref="H1698:H1715"/>
    <mergeCell ref="H1716:H1718"/>
    <mergeCell ref="H1719:H1722"/>
    <mergeCell ref="H1723:H1725"/>
    <mergeCell ref="H1726:H1739"/>
    <mergeCell ref="H1740:H1748"/>
    <mergeCell ref="H1749:H1750"/>
    <mergeCell ref="H1751:H1783"/>
    <mergeCell ref="H1784:H1801"/>
    <mergeCell ref="H1802:H1807"/>
    <mergeCell ref="H1808:H1840"/>
    <mergeCell ref="H1841:H1865"/>
    <mergeCell ref="H1866:H1868"/>
    <mergeCell ref="H1869:H1870"/>
    <mergeCell ref="H1871:H1872"/>
    <mergeCell ref="H1873:H1874"/>
    <mergeCell ref="H1875:H1876"/>
    <mergeCell ref="H1877:H1878"/>
    <mergeCell ref="H1879:H1881"/>
    <mergeCell ref="H1883:H1885"/>
    <mergeCell ref="H1886:H1894"/>
    <mergeCell ref="H1897:H1898"/>
  </mergeCells>
  <pageMargins left="0.314583333333333" right="0.236111111111111" top="0.314583333333333" bottom="0.393055555555556" header="0.314583333333333" footer="0.393055555555556"/>
  <pageSetup paperSize="9" fitToHeight="0" orientation="portrait"/>
  <headerFooter/>
  <rowBreaks count="51" manualBreakCount="51">
    <brk id="45" max="7" man="1"/>
    <brk id="95" max="7" man="1"/>
    <brk id="156" max="7" man="1"/>
    <brk id="214" max="7" man="1"/>
    <brk id="271" max="7" man="1"/>
    <brk id="326" max="7" man="1"/>
    <brk id="384" max="7" man="1"/>
    <brk id="439" max="7" man="1"/>
    <brk id="500" max="7" man="1"/>
    <brk id="559" max="7" man="1"/>
    <brk id="619" max="7" man="1"/>
    <brk id="679" max="7" man="1"/>
    <brk id="733" max="7" man="1"/>
    <brk id="793" max="7" man="1"/>
    <brk id="851" max="7" man="1"/>
    <brk id="907" max="7" man="1"/>
    <brk id="965" max="7" man="1"/>
    <brk id="1022" max="7" man="1"/>
    <brk id="1080" max="7" man="1"/>
    <brk id="1137" max="7" man="1"/>
    <brk id="1192" max="7" man="1"/>
    <brk id="1250" max="7" man="1"/>
    <brk id="1308" max="7" man="1"/>
    <brk id="1370" max="7" man="1"/>
    <brk id="1429" max="7" man="1"/>
    <brk id="1485" max="7" man="1"/>
    <brk id="1544" max="7" man="1"/>
    <brk id="1602" max="7" man="1"/>
    <brk id="1660" max="7" man="1"/>
    <brk id="1722" max="7" man="1"/>
    <brk id="1783" max="7" man="1"/>
    <brk id="1840" max="7" man="1"/>
    <brk id="1882" max="7" man="1"/>
    <brk id="1885" max="7" man="1"/>
    <brk id="1894" max="7" man="1"/>
    <brk id="1896" max="7" man="1"/>
    <brk id="1900" max="7" man="1"/>
    <brk id="1908" max="7" man="1"/>
    <brk id="1919" max="7" man="1"/>
    <brk id="1925" max="16383" man="1"/>
    <brk id="1925" max="16383" man="1"/>
    <brk id="1925" max="16383" man="1"/>
    <brk id="1925" max="16383" man="1"/>
    <brk id="1925" max="16383" man="1"/>
    <brk id="1925" max="16383" man="1"/>
    <brk id="1925" max="16383" man="1"/>
    <brk id="1925" max="16383" man="1"/>
    <brk id="1925" max="16383" man="1"/>
    <brk id="1926" max="16383" man="1"/>
    <brk id="1927" max="16383" man="1"/>
    <brk id="192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乔木</vt:lpstr>
      <vt:lpstr>地被</vt:lpstr>
      <vt:lpstr>水生</vt:lpstr>
      <vt:lpstr>零星材料 -生态浮岛</vt:lpstr>
      <vt:lpstr>零星材料 -土工布、防渗膜</vt:lpstr>
      <vt:lpstr>零星材料 -固化剂</vt:lpstr>
      <vt:lpstr>石料部份</vt:lpstr>
      <vt:lpstr>预制构件类 </vt:lpstr>
      <vt:lpstr>智慧管控一</vt:lpstr>
      <vt:lpstr>动植物智慧管控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猴宝爸</cp:lastModifiedBy>
  <dcterms:created xsi:type="dcterms:W3CDTF">2024-07-23T07:58:00Z</dcterms:created>
  <dcterms:modified xsi:type="dcterms:W3CDTF">2024-09-30T13:43:01Z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3FBA476F7BD144C988730F400C028A08_13</vt:lpwstr>
  </property>
  <property fmtid="{D5CDD505-2E9C-101B-9397-08002B2CF9AE}" pid="3" name="KSOProductBuildVer">
    <vt:lpwstr>2052-12.1.0.17857</vt:lpwstr>
  </property>
  <property fmtid="{D5CDD505-2E9C-101B-9397-08002B2CF9AE}" pid="4" name="KSOReadingLayout">
    <vt:bool>true</vt:bool>
  </property>
</Properties>
</file>